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sdht-my.sharepoint.com/personal/gheiner_cardenas_habitatbogota_gov_co/Documents/PLAN AUSTERIDAD/PLAN AUSTERIDAD DEC_492-2019/2026/I SEMESTRE/"/>
    </mc:Choice>
  </mc:AlternateContent>
  <xr:revisionPtr revIDLastSave="11" documentId="8_{D9E1ADFE-F6B7-4CFF-A0B8-11F685543E80}" xr6:coauthVersionLast="47" xr6:coauthVersionMax="47" xr10:uidLastSave="{9F8433D8-FCB0-4D86-84FA-8F53E5A58202}"/>
  <bookViews>
    <workbookView xWindow="0" yWindow="780" windowWidth="21600" windowHeight="11295" firstSheet="1" activeTab="5" xr2:uid="{00000000-000D-0000-FFFF-FFFF00000000}"/>
  </bookViews>
  <sheets>
    <sheet name="datos" sheetId="1" state="hidden" r:id="rId1"/>
    <sheet name="SDHT" sheetId="2" r:id="rId2"/>
    <sheet name="CVP" sheetId="4" r:id="rId3"/>
    <sheet name="EAAB" sheetId="5" r:id="rId4"/>
    <sheet name="RENOBO" sheetId="6" r:id="rId5"/>
    <sheet name="UAESP" sheetId="7" r:id="rId6"/>
  </sheets>
  <definedNames>
    <definedName name="_xlnm._FilterDatabase" localSheetId="2" hidden="1">CVP!$A$8:$AL$40</definedName>
    <definedName name="_xlnm._FilterDatabase" localSheetId="3" hidden="1">EAAB!$A$8:$AH$39</definedName>
    <definedName name="_xlnm._FilterDatabase" localSheetId="1" hidden="1">SDHT!$A$8:$AF$47</definedName>
    <definedName name="_xlnm._FilterDatabase" localSheetId="5" hidden="1">UAESP!$A$5:$AF$36</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6" i="7" l="1"/>
  <c r="AD36" i="7"/>
  <c r="AC36" i="7"/>
  <c r="AB36" i="7"/>
  <c r="Z36" i="7"/>
  <c r="AA36" i="7" s="1"/>
  <c r="T36" i="7"/>
  <c r="U36" i="7" s="1"/>
  <c r="R36" i="7"/>
  <c r="S36" i="7" s="1"/>
  <c r="P36" i="7"/>
  <c r="Q36" i="7" s="1"/>
  <c r="AD35" i="7"/>
  <c r="AE35" i="7" s="1"/>
  <c r="AB35" i="7"/>
  <c r="AC35" i="7" s="1"/>
  <c r="T35" i="7"/>
  <c r="U35" i="7" s="1"/>
  <c r="R35" i="7"/>
  <c r="S35" i="7" s="1"/>
  <c r="P35" i="7"/>
  <c r="Q35" i="7" s="1"/>
  <c r="AD34" i="7"/>
  <c r="AE34" i="7" s="1"/>
  <c r="AB34" i="7"/>
  <c r="AC34" i="7" s="1"/>
  <c r="T34" i="7"/>
  <c r="U34" i="7" s="1"/>
  <c r="R34" i="7"/>
  <c r="S34" i="7" s="1"/>
  <c r="P34" i="7"/>
  <c r="Q34" i="7" s="1"/>
  <c r="AD33" i="7"/>
  <c r="AE33" i="7" s="1"/>
  <c r="AB33" i="7"/>
  <c r="AC33" i="7" s="1"/>
  <c r="T33" i="7"/>
  <c r="U33" i="7" s="1"/>
  <c r="R33" i="7"/>
  <c r="S33" i="7" s="1"/>
  <c r="P33" i="7"/>
  <c r="Q33" i="7" s="1"/>
  <c r="AD32" i="7"/>
  <c r="AE32" i="7" s="1"/>
  <c r="AB32" i="7"/>
  <c r="AC32" i="7" s="1"/>
  <c r="T32" i="7"/>
  <c r="U32" i="7" s="1"/>
  <c r="R32" i="7"/>
  <c r="S32" i="7" s="1"/>
  <c r="P32" i="7"/>
  <c r="Q32" i="7" s="1"/>
  <c r="AD31" i="7"/>
  <c r="AE31" i="7" s="1"/>
  <c r="AB31" i="7"/>
  <c r="AC31" i="7" s="1"/>
  <c r="T31" i="7"/>
  <c r="U31" i="7" s="1"/>
  <c r="R31" i="7"/>
  <c r="S31" i="7" s="1"/>
  <c r="P31" i="7"/>
  <c r="Q31" i="7" s="1"/>
  <c r="AD30" i="7"/>
  <c r="AE30" i="7" s="1"/>
  <c r="AB30" i="7"/>
  <c r="AC30" i="7" s="1"/>
  <c r="T30" i="7"/>
  <c r="U30" i="7" s="1"/>
  <c r="R30" i="7"/>
  <c r="S30" i="7" s="1"/>
  <c r="P30" i="7"/>
  <c r="Q30" i="7" s="1"/>
  <c r="AD29" i="7"/>
  <c r="AE29" i="7" s="1"/>
  <c r="AB29" i="7"/>
  <c r="AC29" i="7" s="1"/>
  <c r="T29" i="7"/>
  <c r="U29" i="7" s="1"/>
  <c r="R29" i="7"/>
  <c r="S29" i="7" s="1"/>
  <c r="P29" i="7"/>
  <c r="Q29" i="7" s="1"/>
  <c r="AD28" i="7"/>
  <c r="AE28" i="7" s="1"/>
  <c r="AB28" i="7"/>
  <c r="AC28" i="7" s="1"/>
  <c r="T28" i="7"/>
  <c r="U28" i="7" s="1"/>
  <c r="R28" i="7"/>
  <c r="S28" i="7" s="1"/>
  <c r="P28" i="7"/>
  <c r="Q28" i="7" s="1"/>
  <c r="AD27" i="7"/>
  <c r="AE27" i="7" s="1"/>
  <c r="AB27" i="7"/>
  <c r="AC27" i="7" s="1"/>
  <c r="T27" i="7"/>
  <c r="U27" i="7" s="1"/>
  <c r="R27" i="7"/>
  <c r="S27" i="7" s="1"/>
  <c r="P27" i="7"/>
  <c r="Q27" i="7" s="1"/>
  <c r="AD26" i="7"/>
  <c r="AE26" i="7" s="1"/>
  <c r="AB26" i="7"/>
  <c r="AC26" i="7" s="1"/>
  <c r="T26" i="7"/>
  <c r="U26" i="7" s="1"/>
  <c r="R26" i="7"/>
  <c r="S26" i="7" s="1"/>
  <c r="P26" i="7"/>
  <c r="Q26" i="7" s="1"/>
  <c r="AD25" i="7"/>
  <c r="AE25" i="7" s="1"/>
  <c r="AB25" i="7"/>
  <c r="AC25" i="7" s="1"/>
  <c r="T25" i="7"/>
  <c r="U25" i="7" s="1"/>
  <c r="R25" i="7"/>
  <c r="S25" i="7" s="1"/>
  <c r="P25" i="7"/>
  <c r="Q25" i="7" s="1"/>
  <c r="AD24" i="7"/>
  <c r="AE24" i="7" s="1"/>
  <c r="AB24" i="7"/>
  <c r="AC24" i="7" s="1"/>
  <c r="T24" i="7"/>
  <c r="U24" i="7" s="1"/>
  <c r="P24" i="7"/>
  <c r="Q24" i="7" s="1"/>
  <c r="H24" i="7"/>
  <c r="R24" i="7" s="1"/>
  <c r="S24" i="7" s="1"/>
  <c r="AD23" i="7"/>
  <c r="AE23" i="7" s="1"/>
  <c r="AB23" i="7"/>
  <c r="AC23" i="7" s="1"/>
  <c r="P23" i="7"/>
  <c r="Q23" i="7" s="1"/>
  <c r="L23" i="7"/>
  <c r="K23" i="7"/>
  <c r="I23" i="7"/>
  <c r="T23" i="7" s="1"/>
  <c r="U23" i="7" s="1"/>
  <c r="H23" i="7"/>
  <c r="R23" i="7" s="1"/>
  <c r="S23" i="7" s="1"/>
  <c r="AD22" i="7"/>
  <c r="AE22" i="7" s="1"/>
  <c r="AB22" i="7"/>
  <c r="AC22" i="7" s="1"/>
  <c r="T22" i="7"/>
  <c r="U22" i="7" s="1"/>
  <c r="R22" i="7"/>
  <c r="S22" i="7" s="1"/>
  <c r="P22" i="7"/>
  <c r="Q22" i="7" s="1"/>
  <c r="AD21" i="7"/>
  <c r="AE21" i="7" s="1"/>
  <c r="AB21" i="7"/>
  <c r="AC21" i="7" s="1"/>
  <c r="T21" i="7"/>
  <c r="U21" i="7" s="1"/>
  <c r="R21" i="7"/>
  <c r="S21" i="7" s="1"/>
  <c r="P21" i="7"/>
  <c r="Q21" i="7" s="1"/>
  <c r="AD20" i="7"/>
  <c r="AE20" i="7" s="1"/>
  <c r="AB20" i="7"/>
  <c r="AC20" i="7" s="1"/>
  <c r="T20" i="7"/>
  <c r="U20" i="7" s="1"/>
  <c r="P20" i="7"/>
  <c r="Q20" i="7" s="1"/>
  <c r="L20" i="7"/>
  <c r="K20" i="7"/>
  <c r="H20" i="7"/>
  <c r="R20" i="7" s="1"/>
  <c r="S20" i="7" s="1"/>
  <c r="AD19" i="7"/>
  <c r="AE19" i="7" s="1"/>
  <c r="AB19" i="7"/>
  <c r="AC19" i="7" s="1"/>
  <c r="T19" i="7"/>
  <c r="U19" i="7" s="1"/>
  <c r="R19" i="7"/>
  <c r="S19" i="7" s="1"/>
  <c r="P19" i="7"/>
  <c r="Q19" i="7" s="1"/>
  <c r="AD18" i="7"/>
  <c r="AE18" i="7" s="1"/>
  <c r="AB18" i="7"/>
  <c r="AC18" i="7" s="1"/>
  <c r="T18" i="7"/>
  <c r="U18" i="7" s="1"/>
  <c r="R18" i="7"/>
  <c r="S18" i="7" s="1"/>
  <c r="P18" i="7"/>
  <c r="Q18" i="7" s="1"/>
  <c r="AD16" i="7"/>
  <c r="AE16" i="7" s="1"/>
  <c r="AB16" i="7"/>
  <c r="AC16" i="7" s="1"/>
  <c r="T16" i="7"/>
  <c r="U16" i="7" s="1"/>
  <c r="R16" i="7"/>
  <c r="S16" i="7" s="1"/>
  <c r="P16" i="7"/>
  <c r="Q16" i="7" s="1"/>
  <c r="AD15" i="7"/>
  <c r="AE15" i="7" s="1"/>
  <c r="AB15" i="7"/>
  <c r="AC15" i="7" s="1"/>
  <c r="T15" i="7"/>
  <c r="U15" i="7" s="1"/>
  <c r="R15" i="7"/>
  <c r="S15" i="7" s="1"/>
  <c r="P15" i="7"/>
  <c r="Q15" i="7" s="1"/>
  <c r="AD14" i="7"/>
  <c r="AE14" i="7" s="1"/>
  <c r="AB14" i="7"/>
  <c r="AC14" i="7" s="1"/>
  <c r="T14" i="7"/>
  <c r="U14" i="7" s="1"/>
  <c r="R14" i="7"/>
  <c r="S14" i="7" s="1"/>
  <c r="P14" i="7"/>
  <c r="Q14" i="7" s="1"/>
  <c r="L14" i="7"/>
  <c r="K14" i="7"/>
  <c r="AD13" i="7"/>
  <c r="AE13" i="7" s="1"/>
  <c r="AB13" i="7"/>
  <c r="AC13" i="7" s="1"/>
  <c r="T13" i="7"/>
  <c r="U13" i="7" s="1"/>
  <c r="R13" i="7"/>
  <c r="S13" i="7" s="1"/>
  <c r="P13" i="7"/>
  <c r="Q13" i="7" s="1"/>
  <c r="AD12" i="7"/>
  <c r="AE12" i="7" s="1"/>
  <c r="AB12" i="7"/>
  <c r="AC12" i="7" s="1"/>
  <c r="T12" i="7"/>
  <c r="U12" i="7" s="1"/>
  <c r="R12" i="7"/>
  <c r="S12" i="7" s="1"/>
  <c r="P12" i="7"/>
  <c r="Q12" i="7" s="1"/>
  <c r="AD11" i="7"/>
  <c r="AE11" i="7" s="1"/>
  <c r="AB11" i="7"/>
  <c r="AC11" i="7" s="1"/>
  <c r="T11" i="7"/>
  <c r="U11" i="7" s="1"/>
  <c r="R11" i="7"/>
  <c r="S11" i="7" s="1"/>
  <c r="P11" i="7"/>
  <c r="Q11" i="7" s="1"/>
  <c r="AD10" i="7"/>
  <c r="AE10" i="7" s="1"/>
  <c r="AB10" i="7"/>
  <c r="AC10" i="7" s="1"/>
  <c r="T10" i="7"/>
  <c r="U10" i="7" s="1"/>
  <c r="R10" i="7"/>
  <c r="S10" i="7" s="1"/>
  <c r="P10" i="7"/>
  <c r="Q10" i="7" s="1"/>
  <c r="AD9" i="7"/>
  <c r="AE9" i="7" s="1"/>
  <c r="AB9" i="7"/>
  <c r="AC9" i="7" s="1"/>
  <c r="T9" i="7"/>
  <c r="U9" i="7" s="1"/>
  <c r="R9" i="7"/>
  <c r="S9" i="7" s="1"/>
  <c r="P9" i="7"/>
  <c r="Q9" i="7" s="1"/>
  <c r="AD8" i="7"/>
  <c r="AE8" i="7" s="1"/>
  <c r="AB8" i="7"/>
  <c r="AC8" i="7" s="1"/>
  <c r="T8" i="7"/>
  <c r="U8" i="7" s="1"/>
  <c r="R8" i="7"/>
  <c r="S8" i="7" s="1"/>
  <c r="P8" i="7"/>
  <c r="Q8" i="7" s="1"/>
  <c r="AD7" i="7"/>
  <c r="AE7" i="7" s="1"/>
  <c r="AB7" i="7"/>
  <c r="AC7" i="7" s="1"/>
  <c r="T7" i="7"/>
  <c r="U7" i="7" s="1"/>
  <c r="R7" i="7"/>
  <c r="S7" i="7" s="1"/>
  <c r="P7" i="7"/>
  <c r="Q7" i="7" s="1"/>
  <c r="AD40" i="6"/>
  <c r="AE40" i="6" s="1"/>
  <c r="AB40" i="6"/>
  <c r="AC40" i="6" s="1"/>
  <c r="Z40" i="6"/>
  <c r="AA40" i="6" s="1"/>
  <c r="T40" i="6"/>
  <c r="U40" i="6" s="1"/>
  <c r="R40" i="6"/>
  <c r="S40" i="6" s="1"/>
  <c r="P40" i="6"/>
  <c r="Q40" i="6" s="1"/>
  <c r="AD39" i="6"/>
  <c r="AE39" i="6" s="1"/>
  <c r="AB39" i="6"/>
  <c r="AC39" i="6" s="1"/>
  <c r="Z39" i="6"/>
  <c r="AA39" i="6" s="1"/>
  <c r="T39" i="6"/>
  <c r="U39" i="6" s="1"/>
  <c r="R39" i="6"/>
  <c r="S39" i="6" s="1"/>
  <c r="P39" i="6"/>
  <c r="Q39" i="6" s="1"/>
  <c r="AD38" i="6"/>
  <c r="AE38" i="6" s="1"/>
  <c r="AB38" i="6"/>
  <c r="AC38" i="6" s="1"/>
  <c r="Z38" i="6"/>
  <c r="AA38" i="6" s="1"/>
  <c r="T38" i="6"/>
  <c r="U38" i="6" s="1"/>
  <c r="R38" i="6"/>
  <c r="S38" i="6" s="1"/>
  <c r="P38" i="6"/>
  <c r="Q38" i="6" s="1"/>
  <c r="AD37" i="6"/>
  <c r="AE37" i="6" s="1"/>
  <c r="AB37" i="6"/>
  <c r="AC37" i="6" s="1"/>
  <c r="Z37" i="6"/>
  <c r="AA37" i="6" s="1"/>
  <c r="T37" i="6"/>
  <c r="U37" i="6" s="1"/>
  <c r="R37" i="6"/>
  <c r="S37" i="6" s="1"/>
  <c r="P37" i="6"/>
  <c r="Q37" i="6" s="1"/>
  <c r="AD36" i="6"/>
  <c r="AE36" i="6" s="1"/>
  <c r="AB36" i="6"/>
  <c r="AC36" i="6" s="1"/>
  <c r="Z36" i="6"/>
  <c r="AA36" i="6" s="1"/>
  <c r="O36" i="6"/>
  <c r="T36" i="6" s="1"/>
  <c r="U36" i="6" s="1"/>
  <c r="N36" i="6"/>
  <c r="R36" i="6" s="1"/>
  <c r="S36" i="6" s="1"/>
  <c r="M36" i="6"/>
  <c r="P36" i="6" s="1"/>
  <c r="Q36" i="6" s="1"/>
  <c r="AD35" i="6"/>
  <c r="AE35" i="6" s="1"/>
  <c r="AB35" i="6"/>
  <c r="AC35" i="6" s="1"/>
  <c r="Z35" i="6"/>
  <c r="AA35" i="6" s="1"/>
  <c r="T35" i="6"/>
  <c r="U35" i="6" s="1"/>
  <c r="R35" i="6"/>
  <c r="S35" i="6" s="1"/>
  <c r="P35" i="6"/>
  <c r="Q35" i="6" s="1"/>
  <c r="AD34" i="6"/>
  <c r="AE34" i="6" s="1"/>
  <c r="AB34" i="6"/>
  <c r="AC34" i="6" s="1"/>
  <c r="Z34" i="6"/>
  <c r="AA34" i="6" s="1"/>
  <c r="T34" i="6"/>
  <c r="U34" i="6" s="1"/>
  <c r="R34" i="6"/>
  <c r="S34" i="6" s="1"/>
  <c r="P34" i="6"/>
  <c r="Q34" i="6" s="1"/>
  <c r="AD33" i="6"/>
  <c r="AE33" i="6" s="1"/>
  <c r="AB33" i="6"/>
  <c r="AC33" i="6" s="1"/>
  <c r="Z33" i="6"/>
  <c r="AA33" i="6" s="1"/>
  <c r="T33" i="6"/>
  <c r="U33" i="6" s="1"/>
  <c r="R33" i="6"/>
  <c r="S33" i="6" s="1"/>
  <c r="P33" i="6"/>
  <c r="Q33" i="6" s="1"/>
  <c r="AD32" i="6"/>
  <c r="AE32" i="6" s="1"/>
  <c r="AB32" i="6"/>
  <c r="AC32" i="6" s="1"/>
  <c r="Z32" i="6"/>
  <c r="AA32" i="6" s="1"/>
  <c r="T32" i="6"/>
  <c r="U32" i="6" s="1"/>
  <c r="R32" i="6"/>
  <c r="S32" i="6" s="1"/>
  <c r="P32" i="6"/>
  <c r="Q32" i="6" s="1"/>
  <c r="AD31" i="6"/>
  <c r="AE31" i="6" s="1"/>
  <c r="AB31" i="6"/>
  <c r="AC31" i="6" s="1"/>
  <c r="Z31" i="6"/>
  <c r="AA31" i="6" s="1"/>
  <c r="T31" i="6"/>
  <c r="U31" i="6" s="1"/>
  <c r="R31" i="6"/>
  <c r="S31" i="6" s="1"/>
  <c r="P31" i="6"/>
  <c r="Q31" i="6" s="1"/>
  <c r="AD30" i="6"/>
  <c r="AE30" i="6" s="1"/>
  <c r="AB30" i="6"/>
  <c r="AC30" i="6" s="1"/>
  <c r="Z30" i="6"/>
  <c r="AA30" i="6" s="1"/>
  <c r="T30" i="6"/>
  <c r="U30" i="6" s="1"/>
  <c r="R30" i="6"/>
  <c r="S30" i="6" s="1"/>
  <c r="P30" i="6"/>
  <c r="Q30" i="6" s="1"/>
  <c r="AD29" i="6"/>
  <c r="AE29" i="6" s="1"/>
  <c r="AB29" i="6"/>
  <c r="AC29" i="6" s="1"/>
  <c r="Z29" i="6"/>
  <c r="AA29" i="6" s="1"/>
  <c r="T29" i="6"/>
  <c r="U29" i="6" s="1"/>
  <c r="R29" i="6"/>
  <c r="S29" i="6" s="1"/>
  <c r="P29" i="6"/>
  <c r="Q29" i="6" s="1"/>
  <c r="AD28" i="6"/>
  <c r="AE28" i="6" s="1"/>
  <c r="AB28" i="6"/>
  <c r="AC28" i="6" s="1"/>
  <c r="Z28" i="6"/>
  <c r="AA28" i="6" s="1"/>
  <c r="T28" i="6"/>
  <c r="U28" i="6" s="1"/>
  <c r="R28" i="6"/>
  <c r="S28" i="6" s="1"/>
  <c r="P28" i="6"/>
  <c r="Q28" i="6" s="1"/>
  <c r="AD27" i="6"/>
  <c r="AE27" i="6" s="1"/>
  <c r="AB27" i="6"/>
  <c r="AC27" i="6" s="1"/>
  <c r="Z27" i="6"/>
  <c r="AA27" i="6" s="1"/>
  <c r="T27" i="6"/>
  <c r="U27" i="6" s="1"/>
  <c r="R27" i="6"/>
  <c r="S27" i="6" s="1"/>
  <c r="P27" i="6"/>
  <c r="Q27" i="6" s="1"/>
  <c r="AD26" i="6"/>
  <c r="AE26" i="6" s="1"/>
  <c r="AB26" i="6"/>
  <c r="AC26" i="6" s="1"/>
  <c r="Z26" i="6"/>
  <c r="AA26" i="6" s="1"/>
  <c r="T26" i="6"/>
  <c r="U26" i="6" s="1"/>
  <c r="R26" i="6"/>
  <c r="S26" i="6" s="1"/>
  <c r="P26" i="6"/>
  <c r="Q26" i="6" s="1"/>
  <c r="AD25" i="6"/>
  <c r="AE25" i="6" s="1"/>
  <c r="AB25" i="6"/>
  <c r="AC25" i="6" s="1"/>
  <c r="Z25" i="6"/>
  <c r="AA25" i="6" s="1"/>
  <c r="T25" i="6"/>
  <c r="U25" i="6" s="1"/>
  <c r="R25" i="6"/>
  <c r="S25" i="6" s="1"/>
  <c r="P25" i="6"/>
  <c r="Q25" i="6" s="1"/>
  <c r="AD24" i="6"/>
  <c r="AE24" i="6" s="1"/>
  <c r="AB24" i="6"/>
  <c r="AC24" i="6" s="1"/>
  <c r="Z24" i="6"/>
  <c r="AA24" i="6" s="1"/>
  <c r="T24" i="6"/>
  <c r="U24" i="6" s="1"/>
  <c r="R24" i="6"/>
  <c r="S24" i="6" s="1"/>
  <c r="P24" i="6"/>
  <c r="Q24" i="6" s="1"/>
  <c r="AD23" i="6"/>
  <c r="AE23" i="6" s="1"/>
  <c r="AB23" i="6"/>
  <c r="AC23" i="6" s="1"/>
  <c r="Z23" i="6"/>
  <c r="AA23" i="6" s="1"/>
  <c r="T23" i="6"/>
  <c r="U23" i="6" s="1"/>
  <c r="R23" i="6"/>
  <c r="S23" i="6" s="1"/>
  <c r="P23" i="6"/>
  <c r="Q23" i="6" s="1"/>
  <c r="AD22" i="6"/>
  <c r="AE22" i="6" s="1"/>
  <c r="AB22" i="6"/>
  <c r="AC22" i="6" s="1"/>
  <c r="Z22" i="6"/>
  <c r="AA22" i="6" s="1"/>
  <c r="T22" i="6"/>
  <c r="U22" i="6" s="1"/>
  <c r="R22" i="6"/>
  <c r="S22" i="6" s="1"/>
  <c r="P22" i="6"/>
  <c r="Q22" i="6" s="1"/>
  <c r="AD21" i="6"/>
  <c r="AE21" i="6" s="1"/>
  <c r="AB21" i="6"/>
  <c r="AC21" i="6" s="1"/>
  <c r="Z21" i="6"/>
  <c r="AA21" i="6" s="1"/>
  <c r="T21" i="6"/>
  <c r="U21" i="6" s="1"/>
  <c r="R21" i="6"/>
  <c r="S21" i="6" s="1"/>
  <c r="P21" i="6"/>
  <c r="Q21" i="6" s="1"/>
  <c r="AD20" i="6"/>
  <c r="AE20" i="6" s="1"/>
  <c r="AB20" i="6"/>
  <c r="AC20" i="6" s="1"/>
  <c r="Z20" i="6"/>
  <c r="AA20" i="6" s="1"/>
  <c r="T20" i="6"/>
  <c r="U20" i="6" s="1"/>
  <c r="R20" i="6"/>
  <c r="S20" i="6" s="1"/>
  <c r="P20" i="6"/>
  <c r="Q20" i="6" s="1"/>
  <c r="AD19" i="6"/>
  <c r="AE19" i="6" s="1"/>
  <c r="AB19" i="6"/>
  <c r="AC19" i="6" s="1"/>
  <c r="Z19" i="6"/>
  <c r="AA19" i="6" s="1"/>
  <c r="T19" i="6"/>
  <c r="U19" i="6" s="1"/>
  <c r="R19" i="6"/>
  <c r="S19" i="6" s="1"/>
  <c r="P19" i="6"/>
  <c r="Q19" i="6" s="1"/>
  <c r="AD18" i="6"/>
  <c r="AE18" i="6" s="1"/>
  <c r="AB18" i="6"/>
  <c r="AC18" i="6" s="1"/>
  <c r="Z18" i="6"/>
  <c r="AA18" i="6" s="1"/>
  <c r="T18" i="6"/>
  <c r="U18" i="6" s="1"/>
  <c r="R18" i="6"/>
  <c r="S18" i="6" s="1"/>
  <c r="P18" i="6"/>
  <c r="Q18" i="6" s="1"/>
  <c r="AD17" i="6"/>
  <c r="AE17" i="6" s="1"/>
  <c r="AB17" i="6"/>
  <c r="AC17" i="6" s="1"/>
  <c r="Z17" i="6"/>
  <c r="AA17" i="6" s="1"/>
  <c r="T17" i="6"/>
  <c r="U17" i="6" s="1"/>
  <c r="R17" i="6"/>
  <c r="S17" i="6" s="1"/>
  <c r="P17" i="6"/>
  <c r="Q17" i="6" s="1"/>
  <c r="AD16" i="6"/>
  <c r="AE16" i="6" s="1"/>
  <c r="AB16" i="6"/>
  <c r="AC16" i="6" s="1"/>
  <c r="Z16" i="6"/>
  <c r="AA16" i="6" s="1"/>
  <c r="T16" i="6"/>
  <c r="U16" i="6" s="1"/>
  <c r="R16" i="6"/>
  <c r="S16" i="6" s="1"/>
  <c r="P16" i="6"/>
  <c r="Q16" i="6" s="1"/>
  <c r="AD15" i="6"/>
  <c r="AE15" i="6" s="1"/>
  <c r="AB15" i="6"/>
  <c r="AC15" i="6" s="1"/>
  <c r="Z15" i="6"/>
  <c r="AA15" i="6" s="1"/>
  <c r="U15" i="6"/>
  <c r="T15" i="6"/>
  <c r="R15" i="6"/>
  <c r="S15" i="6" s="1"/>
  <c r="P15" i="6"/>
  <c r="Q15" i="6" s="1"/>
  <c r="AD14" i="6"/>
  <c r="AE14" i="6" s="1"/>
  <c r="AB14" i="6"/>
  <c r="AC14" i="6" s="1"/>
  <c r="Z14" i="6"/>
  <c r="AA14" i="6" s="1"/>
  <c r="T14" i="6"/>
  <c r="U14" i="6" s="1"/>
  <c r="R14" i="6"/>
  <c r="S14" i="6" s="1"/>
  <c r="P14" i="6"/>
  <c r="Q14" i="6" s="1"/>
  <c r="AD13" i="6"/>
  <c r="AE13" i="6" s="1"/>
  <c r="AB13" i="6"/>
  <c r="AC13" i="6" s="1"/>
  <c r="Z13" i="6"/>
  <c r="AA13" i="6" s="1"/>
  <c r="T13" i="6"/>
  <c r="U13" i="6" s="1"/>
  <c r="R13" i="6"/>
  <c r="S13" i="6" s="1"/>
  <c r="P13" i="6"/>
  <c r="Q13" i="6" s="1"/>
  <c r="AD12" i="6"/>
  <c r="AE12" i="6" s="1"/>
  <c r="AB12" i="6"/>
  <c r="AC12" i="6" s="1"/>
  <c r="Z12" i="6"/>
  <c r="AA12" i="6" s="1"/>
  <c r="T12" i="6"/>
  <c r="U12" i="6" s="1"/>
  <c r="R12" i="6"/>
  <c r="S12" i="6" s="1"/>
  <c r="P12" i="6"/>
  <c r="Q12" i="6" s="1"/>
  <c r="AD11" i="6"/>
  <c r="AE11" i="6" s="1"/>
  <c r="AB11" i="6"/>
  <c r="AC11" i="6" s="1"/>
  <c r="Z11" i="6"/>
  <c r="AA11" i="6" s="1"/>
  <c r="T11" i="6"/>
  <c r="U11" i="6" s="1"/>
  <c r="R11" i="6"/>
  <c r="S11" i="6" s="1"/>
  <c r="P11" i="6"/>
  <c r="Q11" i="6" s="1"/>
  <c r="AD10" i="6"/>
  <c r="AE10" i="6" s="1"/>
  <c r="AB10" i="6"/>
  <c r="AC10" i="6" s="1"/>
  <c r="Z10" i="6"/>
  <c r="AA10" i="6" s="1"/>
  <c r="T10" i="6"/>
  <c r="U10" i="6" s="1"/>
  <c r="R10" i="6"/>
  <c r="S10" i="6" s="1"/>
  <c r="P10" i="6"/>
  <c r="Q10" i="6" s="1"/>
  <c r="AD39" i="5"/>
  <c r="AE39" i="5" s="1"/>
  <c r="AB39" i="5"/>
  <c r="AC39" i="5" s="1"/>
  <c r="Z39" i="5"/>
  <c r="AA39" i="5" s="1"/>
  <c r="T39" i="5"/>
  <c r="U39" i="5" s="1"/>
  <c r="R39" i="5"/>
  <c r="S39" i="5" s="1"/>
  <c r="P39" i="5"/>
  <c r="Q39" i="5" s="1"/>
  <c r="AD38" i="5"/>
  <c r="AE38" i="5" s="1"/>
  <c r="AB38" i="5"/>
  <c r="AC38" i="5" s="1"/>
  <c r="Z38" i="5"/>
  <c r="AA38" i="5" s="1"/>
  <c r="T38" i="5"/>
  <c r="U38" i="5" s="1"/>
  <c r="R38" i="5"/>
  <c r="S38" i="5" s="1"/>
  <c r="P38" i="5"/>
  <c r="Q38" i="5" s="1"/>
  <c r="AD37" i="5"/>
  <c r="AE37" i="5" s="1"/>
  <c r="AB37" i="5"/>
  <c r="AC37" i="5" s="1"/>
  <c r="Z37" i="5"/>
  <c r="AA37" i="5" s="1"/>
  <c r="T37" i="5"/>
  <c r="U37" i="5" s="1"/>
  <c r="R37" i="5"/>
  <c r="S37" i="5" s="1"/>
  <c r="P37" i="5"/>
  <c r="Q37" i="5" s="1"/>
  <c r="AD36" i="5"/>
  <c r="AE36" i="5" s="1"/>
  <c r="AB36" i="5"/>
  <c r="AC36" i="5" s="1"/>
  <c r="Z36" i="5"/>
  <c r="AA36" i="5" s="1"/>
  <c r="T36" i="5"/>
  <c r="U36" i="5" s="1"/>
  <c r="R36" i="5"/>
  <c r="S36" i="5" s="1"/>
  <c r="P36" i="5"/>
  <c r="Q36" i="5" s="1"/>
  <c r="AD35" i="5"/>
  <c r="AE35" i="5" s="1"/>
  <c r="AB35" i="5"/>
  <c r="AC35" i="5" s="1"/>
  <c r="Z35" i="5"/>
  <c r="AA35" i="5" s="1"/>
  <c r="T35" i="5"/>
  <c r="U35" i="5" s="1"/>
  <c r="R35" i="5"/>
  <c r="S35" i="5" s="1"/>
  <c r="P35" i="5"/>
  <c r="Q35" i="5" s="1"/>
  <c r="AD34" i="5"/>
  <c r="AE34" i="5" s="1"/>
  <c r="AB34" i="5"/>
  <c r="AC34" i="5" s="1"/>
  <c r="Z34" i="5"/>
  <c r="AA34" i="5" s="1"/>
  <c r="T34" i="5"/>
  <c r="U34" i="5" s="1"/>
  <c r="R34" i="5"/>
  <c r="S34" i="5" s="1"/>
  <c r="P34" i="5"/>
  <c r="Q34" i="5" s="1"/>
  <c r="AD33" i="5"/>
  <c r="AE33" i="5" s="1"/>
  <c r="AB33" i="5"/>
  <c r="AC33" i="5" s="1"/>
  <c r="Z33" i="5"/>
  <c r="AA33" i="5" s="1"/>
  <c r="T33" i="5"/>
  <c r="U33" i="5" s="1"/>
  <c r="R33" i="5"/>
  <c r="S33" i="5" s="1"/>
  <c r="P33" i="5"/>
  <c r="Q33" i="5" s="1"/>
  <c r="AD32" i="5"/>
  <c r="AE32" i="5" s="1"/>
  <c r="AB32" i="5"/>
  <c r="AC32" i="5" s="1"/>
  <c r="Z32" i="5"/>
  <c r="AA32" i="5" s="1"/>
  <c r="T32" i="5"/>
  <c r="U32" i="5" s="1"/>
  <c r="R32" i="5"/>
  <c r="S32" i="5" s="1"/>
  <c r="P32" i="5"/>
  <c r="Q32" i="5" s="1"/>
  <c r="AD31" i="5"/>
  <c r="AE31" i="5" s="1"/>
  <c r="AB31" i="5"/>
  <c r="AC31" i="5" s="1"/>
  <c r="Z31" i="5"/>
  <c r="AA31" i="5" s="1"/>
  <c r="T31" i="5"/>
  <c r="U31" i="5" s="1"/>
  <c r="R31" i="5"/>
  <c r="S31" i="5" s="1"/>
  <c r="P31" i="5"/>
  <c r="Q31" i="5" s="1"/>
  <c r="AD30" i="5"/>
  <c r="AE30" i="5" s="1"/>
  <c r="AB30" i="5"/>
  <c r="AC30" i="5" s="1"/>
  <c r="Z30" i="5"/>
  <c r="AA30" i="5" s="1"/>
  <c r="T30" i="5"/>
  <c r="U30" i="5" s="1"/>
  <c r="R30" i="5"/>
  <c r="S30" i="5" s="1"/>
  <c r="P30" i="5"/>
  <c r="Q30" i="5" s="1"/>
  <c r="AD29" i="5"/>
  <c r="AE29" i="5" s="1"/>
  <c r="AB29" i="5"/>
  <c r="AC29" i="5" s="1"/>
  <c r="Z29" i="5"/>
  <c r="AA29" i="5" s="1"/>
  <c r="T29" i="5"/>
  <c r="U29" i="5" s="1"/>
  <c r="R29" i="5"/>
  <c r="S29" i="5" s="1"/>
  <c r="P29" i="5"/>
  <c r="Q29" i="5" s="1"/>
  <c r="AD28" i="5"/>
  <c r="AE28" i="5" s="1"/>
  <c r="AB28" i="5"/>
  <c r="AC28" i="5" s="1"/>
  <c r="Z28" i="5"/>
  <c r="AA28" i="5" s="1"/>
  <c r="T28" i="5"/>
  <c r="U28" i="5" s="1"/>
  <c r="R28" i="5"/>
  <c r="S28" i="5" s="1"/>
  <c r="P28" i="5"/>
  <c r="Q28" i="5" s="1"/>
  <c r="AD27" i="5"/>
  <c r="AE27" i="5" s="1"/>
  <c r="AB27" i="5"/>
  <c r="AC27" i="5" s="1"/>
  <c r="Z27" i="5"/>
  <c r="AA27" i="5" s="1"/>
  <c r="T27" i="5"/>
  <c r="U27" i="5" s="1"/>
  <c r="R27" i="5"/>
  <c r="S27" i="5" s="1"/>
  <c r="P27" i="5"/>
  <c r="Q27" i="5" s="1"/>
  <c r="AD26" i="5"/>
  <c r="AE26" i="5" s="1"/>
  <c r="AB26" i="5"/>
  <c r="AC26" i="5" s="1"/>
  <c r="Z26" i="5"/>
  <c r="AA26" i="5" s="1"/>
  <c r="T26" i="5"/>
  <c r="U26" i="5" s="1"/>
  <c r="R26" i="5"/>
  <c r="S26" i="5" s="1"/>
  <c r="P26" i="5"/>
  <c r="Q26" i="5" s="1"/>
  <c r="AD25" i="5"/>
  <c r="AE25" i="5" s="1"/>
  <c r="AB25" i="5"/>
  <c r="AC25" i="5" s="1"/>
  <c r="Z25" i="5"/>
  <c r="AA25" i="5" s="1"/>
  <c r="T25" i="5"/>
  <c r="U25" i="5" s="1"/>
  <c r="R25" i="5"/>
  <c r="S25" i="5" s="1"/>
  <c r="P25" i="5"/>
  <c r="Q25" i="5" s="1"/>
  <c r="AD24" i="5"/>
  <c r="AE24" i="5" s="1"/>
  <c r="AB24" i="5"/>
  <c r="AC24" i="5" s="1"/>
  <c r="Z24" i="5"/>
  <c r="AA24" i="5" s="1"/>
  <c r="T24" i="5"/>
  <c r="U24" i="5" s="1"/>
  <c r="R24" i="5"/>
  <c r="S24" i="5" s="1"/>
  <c r="P24" i="5"/>
  <c r="Q24" i="5" s="1"/>
  <c r="AD23" i="5"/>
  <c r="AE23" i="5" s="1"/>
  <c r="AB23" i="5"/>
  <c r="AC23" i="5" s="1"/>
  <c r="Z23" i="5"/>
  <c r="AA23" i="5" s="1"/>
  <c r="T23" i="5"/>
  <c r="U23" i="5" s="1"/>
  <c r="R23" i="5"/>
  <c r="S23" i="5" s="1"/>
  <c r="P23" i="5"/>
  <c r="Q23" i="5" s="1"/>
  <c r="AD22" i="5"/>
  <c r="AE22" i="5" s="1"/>
  <c r="AB22" i="5"/>
  <c r="AC22" i="5" s="1"/>
  <c r="Z22" i="5"/>
  <c r="AA22" i="5" s="1"/>
  <c r="T22" i="5"/>
  <c r="U22" i="5" s="1"/>
  <c r="R22" i="5"/>
  <c r="S22" i="5" s="1"/>
  <c r="P22" i="5"/>
  <c r="Q22" i="5" s="1"/>
  <c r="AD21" i="5"/>
  <c r="AE21" i="5" s="1"/>
  <c r="AB21" i="5"/>
  <c r="AC21" i="5" s="1"/>
  <c r="Z21" i="5"/>
  <c r="AA21" i="5" s="1"/>
  <c r="T21" i="5"/>
  <c r="U21" i="5" s="1"/>
  <c r="R21" i="5"/>
  <c r="S21" i="5" s="1"/>
  <c r="P21" i="5"/>
  <c r="Q21" i="5" s="1"/>
  <c r="AD20" i="5"/>
  <c r="AE20" i="5" s="1"/>
  <c r="AB20" i="5"/>
  <c r="AC20" i="5" s="1"/>
  <c r="Z20" i="5"/>
  <c r="AA20" i="5" s="1"/>
  <c r="T20" i="5"/>
  <c r="U20" i="5" s="1"/>
  <c r="R20" i="5"/>
  <c r="S20" i="5" s="1"/>
  <c r="P20" i="5"/>
  <c r="Q20" i="5" s="1"/>
  <c r="AD19" i="5"/>
  <c r="AE19" i="5" s="1"/>
  <c r="AB19" i="5"/>
  <c r="AC19" i="5" s="1"/>
  <c r="Z19" i="5"/>
  <c r="AA19" i="5" s="1"/>
  <c r="T19" i="5"/>
  <c r="U19" i="5" s="1"/>
  <c r="R19" i="5"/>
  <c r="S19" i="5" s="1"/>
  <c r="P19" i="5"/>
  <c r="Q19" i="5" s="1"/>
  <c r="AD18" i="5"/>
  <c r="AE18" i="5" s="1"/>
  <c r="AB18" i="5"/>
  <c r="AC18" i="5" s="1"/>
  <c r="Z18" i="5"/>
  <c r="AA18" i="5" s="1"/>
  <c r="T18" i="5"/>
  <c r="U18" i="5" s="1"/>
  <c r="R18" i="5"/>
  <c r="S18" i="5" s="1"/>
  <c r="P18" i="5"/>
  <c r="Q18" i="5" s="1"/>
  <c r="AD17" i="5"/>
  <c r="AE17" i="5" s="1"/>
  <c r="AB17" i="5"/>
  <c r="AC17" i="5" s="1"/>
  <c r="Z17" i="5"/>
  <c r="AA17" i="5" s="1"/>
  <c r="T17" i="5"/>
  <c r="U17" i="5" s="1"/>
  <c r="R17" i="5"/>
  <c r="S17" i="5" s="1"/>
  <c r="P17" i="5"/>
  <c r="Q17" i="5" s="1"/>
  <c r="AD16" i="5"/>
  <c r="AE16" i="5" s="1"/>
  <c r="AB16" i="5"/>
  <c r="AC16" i="5" s="1"/>
  <c r="Z16" i="5"/>
  <c r="AA16" i="5" s="1"/>
  <c r="T16" i="5"/>
  <c r="U16" i="5" s="1"/>
  <c r="R16" i="5"/>
  <c r="S16" i="5" s="1"/>
  <c r="P16" i="5"/>
  <c r="Q16" i="5" s="1"/>
  <c r="AD15" i="5"/>
  <c r="AE15" i="5" s="1"/>
  <c r="AB15" i="5"/>
  <c r="AC15" i="5" s="1"/>
  <c r="Z15" i="5"/>
  <c r="AA15" i="5" s="1"/>
  <c r="T15" i="5"/>
  <c r="U15" i="5" s="1"/>
  <c r="R15" i="5"/>
  <c r="S15" i="5" s="1"/>
  <c r="P15" i="5"/>
  <c r="Q15" i="5" s="1"/>
  <c r="AD14" i="5"/>
  <c r="AE14" i="5" s="1"/>
  <c r="AB14" i="5"/>
  <c r="AC14" i="5" s="1"/>
  <c r="Z14" i="5"/>
  <c r="AA14" i="5" s="1"/>
  <c r="T14" i="5"/>
  <c r="U14" i="5" s="1"/>
  <c r="R14" i="5"/>
  <c r="S14" i="5" s="1"/>
  <c r="P14" i="5"/>
  <c r="Q14" i="5" s="1"/>
  <c r="AD13" i="5"/>
  <c r="AE13" i="5" s="1"/>
  <c r="AB13" i="5"/>
  <c r="AC13" i="5" s="1"/>
  <c r="Z13" i="5"/>
  <c r="AA13" i="5" s="1"/>
  <c r="T13" i="5"/>
  <c r="U13" i="5" s="1"/>
  <c r="R13" i="5"/>
  <c r="S13" i="5" s="1"/>
  <c r="P13" i="5"/>
  <c r="Q13" i="5" s="1"/>
  <c r="AD12" i="5"/>
  <c r="AE12" i="5" s="1"/>
  <c r="AB12" i="5"/>
  <c r="AC12" i="5" s="1"/>
  <c r="Z12" i="5"/>
  <c r="AA12" i="5" s="1"/>
  <c r="T12" i="5"/>
  <c r="U12" i="5" s="1"/>
  <c r="R12" i="5"/>
  <c r="S12" i="5" s="1"/>
  <c r="P12" i="5"/>
  <c r="Q12" i="5" s="1"/>
  <c r="AD11" i="5"/>
  <c r="AE11" i="5" s="1"/>
  <c r="AB11" i="5"/>
  <c r="AC11" i="5" s="1"/>
  <c r="Z11" i="5"/>
  <c r="AA11" i="5" s="1"/>
  <c r="T11" i="5"/>
  <c r="U11" i="5" s="1"/>
  <c r="R11" i="5"/>
  <c r="S11" i="5" s="1"/>
  <c r="P11" i="5"/>
  <c r="Q11" i="5" s="1"/>
  <c r="AD10" i="5"/>
  <c r="AE10" i="5" s="1"/>
  <c r="AB10" i="5"/>
  <c r="AC10" i="5" s="1"/>
  <c r="Z10" i="5"/>
  <c r="AA10" i="5" s="1"/>
  <c r="T10" i="5"/>
  <c r="U10" i="5" s="1"/>
  <c r="R10" i="5"/>
  <c r="S10" i="5" s="1"/>
  <c r="P10" i="5"/>
  <c r="Q10" i="5" s="1"/>
  <c r="AD40" i="4"/>
  <c r="AE40" i="4" s="1"/>
  <c r="AB40" i="4"/>
  <c r="AC40" i="4" s="1"/>
  <c r="Z40" i="4"/>
  <c r="AA40" i="4" s="1"/>
  <c r="T40" i="4"/>
  <c r="U40" i="4" s="1"/>
  <c r="R40" i="4"/>
  <c r="S40" i="4" s="1"/>
  <c r="P40" i="4"/>
  <c r="Q40" i="4" s="1"/>
  <c r="AD39" i="4"/>
  <c r="AE39" i="4" s="1"/>
  <c r="AB39" i="4"/>
  <c r="AC39" i="4" s="1"/>
  <c r="Z39" i="4"/>
  <c r="AA39" i="4" s="1"/>
  <c r="T39" i="4"/>
  <c r="U39" i="4" s="1"/>
  <c r="R39" i="4"/>
  <c r="S39" i="4" s="1"/>
  <c r="P39" i="4"/>
  <c r="Q39" i="4" s="1"/>
  <c r="AD38" i="4"/>
  <c r="AE38" i="4" s="1"/>
  <c r="AB38" i="4"/>
  <c r="AC38" i="4" s="1"/>
  <c r="Z38" i="4"/>
  <c r="AA38" i="4" s="1"/>
  <c r="T38" i="4"/>
  <c r="U38" i="4" s="1"/>
  <c r="R38" i="4"/>
  <c r="S38" i="4" s="1"/>
  <c r="P38" i="4"/>
  <c r="Q38" i="4" s="1"/>
  <c r="AD37" i="4"/>
  <c r="AE37" i="4" s="1"/>
  <c r="AB37" i="4"/>
  <c r="AC37" i="4" s="1"/>
  <c r="Z37" i="4"/>
  <c r="AA37" i="4" s="1"/>
  <c r="T37" i="4"/>
  <c r="U37" i="4" s="1"/>
  <c r="R37" i="4"/>
  <c r="S37" i="4" s="1"/>
  <c r="P37" i="4"/>
  <c r="Q37" i="4" s="1"/>
  <c r="AD36" i="4"/>
  <c r="AE36" i="4" s="1"/>
  <c r="AB36" i="4"/>
  <c r="AC36" i="4" s="1"/>
  <c r="AA36" i="4"/>
  <c r="Z36" i="4"/>
  <c r="T36" i="4"/>
  <c r="U36" i="4" s="1"/>
  <c r="R36" i="4"/>
  <c r="S36" i="4" s="1"/>
  <c r="P36" i="4"/>
  <c r="Q36" i="4" s="1"/>
  <c r="AD35" i="4"/>
  <c r="AE35" i="4" s="1"/>
  <c r="AB35" i="4"/>
  <c r="AC35" i="4" s="1"/>
  <c r="Z35" i="4"/>
  <c r="AA35" i="4" s="1"/>
  <c r="T35" i="4"/>
  <c r="U35" i="4" s="1"/>
  <c r="R35" i="4"/>
  <c r="S35" i="4" s="1"/>
  <c r="P35" i="4"/>
  <c r="Q35" i="4" s="1"/>
  <c r="AD34" i="4"/>
  <c r="AE34" i="4" s="1"/>
  <c r="AB34" i="4"/>
  <c r="AC34" i="4" s="1"/>
  <c r="Z34" i="4"/>
  <c r="AA34" i="4" s="1"/>
  <c r="T34" i="4"/>
  <c r="U34" i="4" s="1"/>
  <c r="R34" i="4"/>
  <c r="S34" i="4" s="1"/>
  <c r="P34" i="4"/>
  <c r="Q34" i="4" s="1"/>
  <c r="AD33" i="4"/>
  <c r="AE33" i="4" s="1"/>
  <c r="AB33" i="4"/>
  <c r="AC33" i="4" s="1"/>
  <c r="Z33" i="4"/>
  <c r="AA33" i="4" s="1"/>
  <c r="T33" i="4"/>
  <c r="U33" i="4" s="1"/>
  <c r="R33" i="4"/>
  <c r="S33" i="4" s="1"/>
  <c r="P33" i="4"/>
  <c r="Q33" i="4" s="1"/>
  <c r="AD32" i="4"/>
  <c r="AE32" i="4" s="1"/>
  <c r="AB32" i="4"/>
  <c r="AC32" i="4" s="1"/>
  <c r="Z32" i="4"/>
  <c r="AA32" i="4" s="1"/>
  <c r="T32" i="4"/>
  <c r="U32" i="4" s="1"/>
  <c r="S32" i="4"/>
  <c r="R32" i="4"/>
  <c r="P32" i="4"/>
  <c r="Q32" i="4" s="1"/>
  <c r="AD31" i="4"/>
  <c r="AE31" i="4" s="1"/>
  <c r="AB31" i="4"/>
  <c r="AC31" i="4" s="1"/>
  <c r="Z31" i="4"/>
  <c r="AA31" i="4" s="1"/>
  <c r="T31" i="4"/>
  <c r="U31" i="4" s="1"/>
  <c r="R31" i="4"/>
  <c r="S31" i="4" s="1"/>
  <c r="P31" i="4"/>
  <c r="Q31" i="4" s="1"/>
  <c r="AD30" i="4"/>
  <c r="AE30" i="4" s="1"/>
  <c r="AB30" i="4"/>
  <c r="AC30" i="4" s="1"/>
  <c r="Z30" i="4"/>
  <c r="AA30" i="4" s="1"/>
  <c r="T30" i="4"/>
  <c r="U30" i="4" s="1"/>
  <c r="R30" i="4"/>
  <c r="S30" i="4" s="1"/>
  <c r="P30" i="4"/>
  <c r="Q30" i="4" s="1"/>
  <c r="AD29" i="4"/>
  <c r="AE29" i="4" s="1"/>
  <c r="AB29" i="4"/>
  <c r="AC29" i="4" s="1"/>
  <c r="Z29" i="4"/>
  <c r="AA29" i="4" s="1"/>
  <c r="T29" i="4"/>
  <c r="U29" i="4" s="1"/>
  <c r="R29" i="4"/>
  <c r="S29" i="4" s="1"/>
  <c r="P29" i="4"/>
  <c r="Q29" i="4" s="1"/>
  <c r="AD28" i="4"/>
  <c r="AE28" i="4" s="1"/>
  <c r="AB28" i="4"/>
  <c r="AC28" i="4" s="1"/>
  <c r="Z28" i="4"/>
  <c r="AA28" i="4" s="1"/>
  <c r="T28" i="4"/>
  <c r="U28" i="4" s="1"/>
  <c r="R28" i="4"/>
  <c r="S28" i="4" s="1"/>
  <c r="P28" i="4"/>
  <c r="Q28" i="4" s="1"/>
  <c r="AD27" i="4"/>
  <c r="AE27" i="4" s="1"/>
  <c r="AB27" i="4"/>
  <c r="AC27" i="4" s="1"/>
  <c r="Z27" i="4"/>
  <c r="AA27" i="4" s="1"/>
  <c r="R27" i="4"/>
  <c r="S27" i="4" s="1"/>
  <c r="O27" i="4"/>
  <c r="T27" i="4" s="1"/>
  <c r="U27" i="4" s="1"/>
  <c r="M27" i="4"/>
  <c r="P27" i="4" s="1"/>
  <c r="Q27" i="4" s="1"/>
  <c r="AD26" i="4"/>
  <c r="AE26" i="4" s="1"/>
  <c r="AB26" i="4"/>
  <c r="AC26" i="4" s="1"/>
  <c r="Z26" i="4"/>
  <c r="AA26" i="4" s="1"/>
  <c r="T26" i="4"/>
  <c r="U26" i="4" s="1"/>
  <c r="R26" i="4"/>
  <c r="S26" i="4" s="1"/>
  <c r="P26" i="4"/>
  <c r="Q26" i="4" s="1"/>
  <c r="AD25" i="4"/>
  <c r="AE25" i="4" s="1"/>
  <c r="AB25" i="4"/>
  <c r="AC25" i="4" s="1"/>
  <c r="Z25" i="4"/>
  <c r="AA25" i="4" s="1"/>
  <c r="T25" i="4"/>
  <c r="U25" i="4" s="1"/>
  <c r="R25" i="4"/>
  <c r="S25" i="4" s="1"/>
  <c r="P25" i="4"/>
  <c r="Q25" i="4" s="1"/>
  <c r="AD24" i="4"/>
  <c r="AE24" i="4" s="1"/>
  <c r="AB24" i="4"/>
  <c r="AC24" i="4" s="1"/>
  <c r="Z24" i="4"/>
  <c r="AA24" i="4" s="1"/>
  <c r="T24" i="4"/>
  <c r="U24" i="4" s="1"/>
  <c r="R24" i="4"/>
  <c r="S24" i="4" s="1"/>
  <c r="M24" i="4"/>
  <c r="P24" i="4" s="1"/>
  <c r="Q24" i="4" s="1"/>
  <c r="AD23" i="4"/>
  <c r="AE23" i="4" s="1"/>
  <c r="AB23" i="4"/>
  <c r="AC23" i="4" s="1"/>
  <c r="Z23" i="4"/>
  <c r="AA23" i="4" s="1"/>
  <c r="T23" i="4"/>
  <c r="U23" i="4" s="1"/>
  <c r="R23" i="4"/>
  <c r="S23" i="4" s="1"/>
  <c r="P23" i="4"/>
  <c r="Q23" i="4" s="1"/>
  <c r="O23" i="4"/>
  <c r="N23" i="4"/>
  <c r="AD22" i="4"/>
  <c r="AE22" i="4" s="1"/>
  <c r="AB22" i="4"/>
  <c r="AC22" i="4" s="1"/>
  <c r="Z22" i="4"/>
  <c r="AA22" i="4" s="1"/>
  <c r="T22" i="4"/>
  <c r="U22" i="4" s="1"/>
  <c r="R22" i="4"/>
  <c r="S22" i="4" s="1"/>
  <c r="P22" i="4"/>
  <c r="Q22" i="4" s="1"/>
  <c r="AD21" i="4"/>
  <c r="AE21" i="4" s="1"/>
  <c r="AB21" i="4"/>
  <c r="AC21" i="4" s="1"/>
  <c r="Z21" i="4"/>
  <c r="AA21" i="4" s="1"/>
  <c r="P21" i="4"/>
  <c r="Q21" i="4" s="1"/>
  <c r="O21" i="4"/>
  <c r="T21" i="4" s="1"/>
  <c r="U21" i="4" s="1"/>
  <c r="N21" i="4"/>
  <c r="R21" i="4" s="1"/>
  <c r="S21" i="4" s="1"/>
  <c r="AD20" i="4"/>
  <c r="AE20" i="4" s="1"/>
  <c r="AB20" i="4"/>
  <c r="AC20" i="4" s="1"/>
  <c r="Z20" i="4"/>
  <c r="AA20" i="4" s="1"/>
  <c r="T20" i="4"/>
  <c r="U20" i="4" s="1"/>
  <c r="R20" i="4"/>
  <c r="S20" i="4" s="1"/>
  <c r="P20" i="4"/>
  <c r="Q20" i="4" s="1"/>
  <c r="AD19" i="4"/>
  <c r="AE19" i="4" s="1"/>
  <c r="AB19" i="4"/>
  <c r="AC19" i="4" s="1"/>
  <c r="Z19" i="4"/>
  <c r="AA19" i="4" s="1"/>
  <c r="T19" i="4"/>
  <c r="U19" i="4" s="1"/>
  <c r="R19" i="4"/>
  <c r="S19" i="4" s="1"/>
  <c r="P19" i="4"/>
  <c r="Q19" i="4" s="1"/>
  <c r="AD18" i="4"/>
  <c r="AE18" i="4" s="1"/>
  <c r="AB18" i="4"/>
  <c r="AC18" i="4" s="1"/>
  <c r="Z18" i="4"/>
  <c r="AA18" i="4" s="1"/>
  <c r="T18" i="4"/>
  <c r="U18" i="4" s="1"/>
  <c r="R18" i="4"/>
  <c r="S18" i="4" s="1"/>
  <c r="P18" i="4"/>
  <c r="Q18" i="4" s="1"/>
  <c r="AD17" i="4"/>
  <c r="AE17" i="4" s="1"/>
  <c r="AB17" i="4"/>
  <c r="AC17" i="4" s="1"/>
  <c r="Z17" i="4"/>
  <c r="AA17" i="4" s="1"/>
  <c r="T17" i="4"/>
  <c r="U17" i="4" s="1"/>
  <c r="R17" i="4"/>
  <c r="S17" i="4" s="1"/>
  <c r="P17" i="4"/>
  <c r="Q17" i="4" s="1"/>
  <c r="AD16" i="4"/>
  <c r="AE16" i="4" s="1"/>
  <c r="AB16" i="4"/>
  <c r="AC16" i="4" s="1"/>
  <c r="Z16" i="4"/>
  <c r="AA16" i="4" s="1"/>
  <c r="T16" i="4"/>
  <c r="U16" i="4" s="1"/>
  <c r="R16" i="4"/>
  <c r="S16" i="4" s="1"/>
  <c r="P16" i="4"/>
  <c r="Q16" i="4" s="1"/>
  <c r="AD15" i="4"/>
  <c r="AE15" i="4" s="1"/>
  <c r="AB15" i="4"/>
  <c r="AC15" i="4" s="1"/>
  <c r="Z15" i="4"/>
  <c r="AA15" i="4" s="1"/>
  <c r="T15" i="4"/>
  <c r="U15" i="4" s="1"/>
  <c r="R15" i="4"/>
  <c r="S15" i="4" s="1"/>
  <c r="P15" i="4"/>
  <c r="Q15" i="4" s="1"/>
  <c r="AD14" i="4"/>
  <c r="AE14" i="4" s="1"/>
  <c r="AB14" i="4"/>
  <c r="AC14" i="4" s="1"/>
  <c r="Z14" i="4"/>
  <c r="AA14" i="4" s="1"/>
  <c r="T14" i="4"/>
  <c r="U14" i="4" s="1"/>
  <c r="R14" i="4"/>
  <c r="S14" i="4" s="1"/>
  <c r="P14" i="4"/>
  <c r="Q14" i="4" s="1"/>
  <c r="AD13" i="4"/>
  <c r="AE13" i="4" s="1"/>
  <c r="AB13" i="4"/>
  <c r="AC13" i="4" s="1"/>
  <c r="Z13" i="4"/>
  <c r="AA13" i="4" s="1"/>
  <c r="T13" i="4"/>
  <c r="U13" i="4" s="1"/>
  <c r="R13" i="4"/>
  <c r="S13" i="4" s="1"/>
  <c r="P13" i="4"/>
  <c r="Q13" i="4" s="1"/>
  <c r="AD12" i="4"/>
  <c r="AE12" i="4" s="1"/>
  <c r="AB12" i="4"/>
  <c r="AC12" i="4" s="1"/>
  <c r="Z12" i="4"/>
  <c r="AA12" i="4" s="1"/>
  <c r="T12" i="4"/>
  <c r="U12" i="4" s="1"/>
  <c r="R12" i="4"/>
  <c r="S12" i="4" s="1"/>
  <c r="P12" i="4"/>
  <c r="Q12" i="4" s="1"/>
  <c r="AD11" i="4"/>
  <c r="AE11" i="4" s="1"/>
  <c r="AB11" i="4"/>
  <c r="AC11" i="4" s="1"/>
  <c r="Z11" i="4"/>
  <c r="AA11" i="4" s="1"/>
  <c r="R11" i="4"/>
  <c r="S11" i="4" s="1"/>
  <c r="O11" i="4"/>
  <c r="T11" i="4" s="1"/>
  <c r="U11" i="4" s="1"/>
  <c r="M11" i="4"/>
  <c r="P11" i="4" s="1"/>
  <c r="Q11" i="4" s="1"/>
  <c r="AD10" i="4"/>
  <c r="AE10" i="4" s="1"/>
  <c r="AB10" i="4"/>
  <c r="AC10" i="4" s="1"/>
  <c r="Z10" i="4"/>
  <c r="AA10" i="4" s="1"/>
  <c r="T10" i="4"/>
  <c r="U10" i="4" s="1"/>
  <c r="R10" i="4"/>
  <c r="S10" i="4" s="1"/>
  <c r="P10" i="4"/>
  <c r="Q10" i="4" s="1"/>
  <c r="R47" i="2"/>
  <c r="S47" i="2" s="1"/>
  <c r="R21" i="2"/>
  <c r="S21" i="2" s="1"/>
  <c r="P15" i="2"/>
  <c r="R27" i="2"/>
  <c r="R30" i="2"/>
  <c r="S30" i="2" s="1"/>
  <c r="AD47" i="2"/>
  <c r="AE47" i="2" s="1"/>
  <c r="AB47" i="2"/>
  <c r="AC47" i="2" s="1"/>
  <c r="Z47" i="2"/>
  <c r="AA47" i="2" s="1"/>
  <c r="T47" i="2"/>
  <c r="U47" i="2" s="1"/>
  <c r="P47" i="2"/>
  <c r="Q47" i="2" s="1"/>
  <c r="AD46" i="2"/>
  <c r="AE46" i="2" s="1"/>
  <c r="AB46" i="2"/>
  <c r="AC46" i="2" s="1"/>
  <c r="Z46" i="2"/>
  <c r="AA46" i="2" s="1"/>
  <c r="T46" i="2"/>
  <c r="U46" i="2" s="1"/>
  <c r="R46" i="2"/>
  <c r="S46" i="2" s="1"/>
  <c r="P46" i="2"/>
  <c r="Q46" i="2" s="1"/>
  <c r="AD45" i="2"/>
  <c r="AE45" i="2" s="1"/>
  <c r="AB45" i="2"/>
  <c r="AC45" i="2" s="1"/>
  <c r="Z45" i="2"/>
  <c r="AA45" i="2" s="1"/>
  <c r="T45" i="2"/>
  <c r="U45" i="2" s="1"/>
  <c r="R45" i="2"/>
  <c r="S45" i="2" s="1"/>
  <c r="P45" i="2"/>
  <c r="Q45" i="2" s="1"/>
  <c r="AD44" i="2"/>
  <c r="AE44" i="2" s="1"/>
  <c r="AB44" i="2"/>
  <c r="AC44" i="2" s="1"/>
  <c r="Z44" i="2"/>
  <c r="AA44" i="2" s="1"/>
  <c r="T44" i="2"/>
  <c r="U44" i="2" s="1"/>
  <c r="R44" i="2"/>
  <c r="S44" i="2" s="1"/>
  <c r="P44" i="2"/>
  <c r="Q44" i="2" s="1"/>
  <c r="AD43" i="2"/>
  <c r="AE43" i="2" s="1"/>
  <c r="AB43" i="2"/>
  <c r="AC43" i="2" s="1"/>
  <c r="Z43" i="2"/>
  <c r="AA43" i="2" s="1"/>
  <c r="T43" i="2"/>
  <c r="U43" i="2" s="1"/>
  <c r="R43" i="2"/>
  <c r="S43" i="2" s="1"/>
  <c r="P43" i="2"/>
  <c r="Q43" i="2" s="1"/>
  <c r="AD42" i="2"/>
  <c r="AE42" i="2" s="1"/>
  <c r="AB42" i="2"/>
  <c r="AC42" i="2" s="1"/>
  <c r="Z42" i="2"/>
  <c r="AA42" i="2" s="1"/>
  <c r="T42" i="2"/>
  <c r="U42" i="2" s="1"/>
  <c r="R42" i="2"/>
  <c r="S42" i="2" s="1"/>
  <c r="P42" i="2"/>
  <c r="Q42" i="2" s="1"/>
  <c r="AD41" i="2"/>
  <c r="AE41" i="2" s="1"/>
  <c r="AB41" i="2"/>
  <c r="AC41" i="2" s="1"/>
  <c r="Z41" i="2"/>
  <c r="AA41" i="2" s="1"/>
  <c r="T41" i="2"/>
  <c r="U41" i="2" s="1"/>
  <c r="R41" i="2"/>
  <c r="S41" i="2" s="1"/>
  <c r="P41" i="2"/>
  <c r="Q41" i="2" s="1"/>
  <c r="AD40" i="2"/>
  <c r="AE40" i="2" s="1"/>
  <c r="AB40" i="2"/>
  <c r="AC40" i="2" s="1"/>
  <c r="Z40" i="2"/>
  <c r="AA40" i="2" s="1"/>
  <c r="T40" i="2"/>
  <c r="U40" i="2" s="1"/>
  <c r="R40" i="2"/>
  <c r="S40" i="2" s="1"/>
  <c r="P40" i="2"/>
  <c r="Q40" i="2" s="1"/>
  <c r="AD39" i="2"/>
  <c r="AE39" i="2" s="1"/>
  <c r="AB39" i="2"/>
  <c r="AC39" i="2" s="1"/>
  <c r="Z39" i="2"/>
  <c r="AA39" i="2" s="1"/>
  <c r="T39" i="2"/>
  <c r="U39" i="2" s="1"/>
  <c r="R39" i="2"/>
  <c r="S39" i="2" s="1"/>
  <c r="P39" i="2"/>
  <c r="Q39" i="2" s="1"/>
  <c r="AD38" i="2"/>
  <c r="AE38" i="2" s="1"/>
  <c r="AB38" i="2"/>
  <c r="AC38" i="2" s="1"/>
  <c r="Z38" i="2"/>
  <c r="AA38" i="2" s="1"/>
  <c r="T38" i="2"/>
  <c r="U38" i="2" s="1"/>
  <c r="R38" i="2"/>
  <c r="S38" i="2" s="1"/>
  <c r="P38" i="2"/>
  <c r="Q38" i="2" s="1"/>
  <c r="AD37" i="2"/>
  <c r="AE37" i="2" s="1"/>
  <c r="AB37" i="2"/>
  <c r="AC37" i="2" s="1"/>
  <c r="Z37" i="2"/>
  <c r="AA37" i="2" s="1"/>
  <c r="T37" i="2"/>
  <c r="U37" i="2" s="1"/>
  <c r="R37" i="2"/>
  <c r="S37" i="2" s="1"/>
  <c r="P37" i="2"/>
  <c r="Q37" i="2" s="1"/>
  <c r="AD36" i="2"/>
  <c r="AE36" i="2" s="1"/>
  <c r="AB36" i="2"/>
  <c r="AC36" i="2" s="1"/>
  <c r="Z36" i="2"/>
  <c r="AA36" i="2" s="1"/>
  <c r="T36" i="2"/>
  <c r="U36" i="2" s="1"/>
  <c r="R36" i="2"/>
  <c r="S36" i="2" s="1"/>
  <c r="P36" i="2"/>
  <c r="Q36" i="2" s="1"/>
  <c r="AD35" i="2"/>
  <c r="AE35" i="2" s="1"/>
  <c r="AB35" i="2"/>
  <c r="AC35" i="2" s="1"/>
  <c r="Z35" i="2"/>
  <c r="AA35" i="2" s="1"/>
  <c r="T35" i="2"/>
  <c r="U35" i="2" s="1"/>
  <c r="R35" i="2"/>
  <c r="S35" i="2" s="1"/>
  <c r="P35" i="2"/>
  <c r="Q35" i="2" s="1"/>
  <c r="AD34" i="2"/>
  <c r="AE34" i="2" s="1"/>
  <c r="AB34" i="2"/>
  <c r="AC34" i="2" s="1"/>
  <c r="Z34" i="2"/>
  <c r="AA34" i="2" s="1"/>
  <c r="T34" i="2"/>
  <c r="U34" i="2" s="1"/>
  <c r="R34" i="2"/>
  <c r="S34" i="2" s="1"/>
  <c r="P34" i="2"/>
  <c r="Q34" i="2" s="1"/>
  <c r="AD33" i="2"/>
  <c r="AE33" i="2" s="1"/>
  <c r="AB33" i="2"/>
  <c r="AC33" i="2" s="1"/>
  <c r="Z33" i="2"/>
  <c r="AA33" i="2" s="1"/>
  <c r="T33" i="2"/>
  <c r="U33" i="2" s="1"/>
  <c r="R33" i="2"/>
  <c r="S33" i="2" s="1"/>
  <c r="P33" i="2"/>
  <c r="Q33" i="2" s="1"/>
  <c r="AD32" i="2"/>
  <c r="AE32" i="2" s="1"/>
  <c r="AB32" i="2"/>
  <c r="AC32" i="2" s="1"/>
  <c r="Z32" i="2"/>
  <c r="AA32" i="2" s="1"/>
  <c r="T32" i="2"/>
  <c r="U32" i="2" s="1"/>
  <c r="R32" i="2"/>
  <c r="S32" i="2" s="1"/>
  <c r="P32" i="2"/>
  <c r="Q32" i="2" s="1"/>
  <c r="AD31" i="2"/>
  <c r="AE31" i="2" s="1"/>
  <c r="AB31" i="2"/>
  <c r="AC31" i="2" s="1"/>
  <c r="Z31" i="2"/>
  <c r="AA31" i="2" s="1"/>
  <c r="T31" i="2"/>
  <c r="U31" i="2" s="1"/>
  <c r="R31" i="2"/>
  <c r="S31" i="2" s="1"/>
  <c r="P31" i="2"/>
  <c r="Q31" i="2" s="1"/>
  <c r="AD30" i="2"/>
  <c r="AE30" i="2" s="1"/>
  <c r="AB30" i="2"/>
  <c r="AC30" i="2" s="1"/>
  <c r="Z30" i="2"/>
  <c r="AA30" i="2" s="1"/>
  <c r="T30" i="2"/>
  <c r="U30" i="2" s="1"/>
  <c r="P30" i="2"/>
  <c r="Q30" i="2" s="1"/>
  <c r="AD29" i="2"/>
  <c r="AE29" i="2" s="1"/>
  <c r="AB29" i="2"/>
  <c r="AC29" i="2" s="1"/>
  <c r="Z29" i="2"/>
  <c r="AA29" i="2" s="1"/>
  <c r="T29" i="2"/>
  <c r="U29" i="2" s="1"/>
  <c r="R29" i="2"/>
  <c r="S29" i="2" s="1"/>
  <c r="P29" i="2"/>
  <c r="Q29" i="2" s="1"/>
  <c r="AD28" i="2"/>
  <c r="AE28" i="2" s="1"/>
  <c r="AB28" i="2"/>
  <c r="AC28" i="2" s="1"/>
  <c r="Z28" i="2"/>
  <c r="AA28" i="2" s="1"/>
  <c r="T28" i="2"/>
  <c r="U28" i="2" s="1"/>
  <c r="R28" i="2"/>
  <c r="S28" i="2" s="1"/>
  <c r="P28" i="2"/>
  <c r="Q28" i="2" s="1"/>
  <c r="AD27" i="2"/>
  <c r="AE27" i="2" s="1"/>
  <c r="AB27" i="2"/>
  <c r="AC27" i="2" s="1"/>
  <c r="Z27" i="2"/>
  <c r="AA27" i="2" s="1"/>
  <c r="T27" i="2"/>
  <c r="U27" i="2" s="1"/>
  <c r="S27" i="2"/>
  <c r="P27" i="2"/>
  <c r="Q27" i="2" s="1"/>
  <c r="AD26" i="2"/>
  <c r="AE26" i="2" s="1"/>
  <c r="AB26" i="2"/>
  <c r="AC26" i="2" s="1"/>
  <c r="Z26" i="2"/>
  <c r="AA26" i="2" s="1"/>
  <c r="T26" i="2"/>
  <c r="U26" i="2" s="1"/>
  <c r="R26" i="2"/>
  <c r="S26" i="2" s="1"/>
  <c r="P26" i="2"/>
  <c r="Q26" i="2" s="1"/>
  <c r="AD25" i="2"/>
  <c r="AE25" i="2" s="1"/>
  <c r="AB25" i="2"/>
  <c r="AC25" i="2" s="1"/>
  <c r="Z25" i="2"/>
  <c r="AA25" i="2" s="1"/>
  <c r="T25" i="2"/>
  <c r="U25" i="2" s="1"/>
  <c r="R25" i="2"/>
  <c r="S25" i="2" s="1"/>
  <c r="P25" i="2"/>
  <c r="Q25" i="2" s="1"/>
  <c r="AD24" i="2"/>
  <c r="AE24" i="2" s="1"/>
  <c r="AB24" i="2"/>
  <c r="AC24" i="2" s="1"/>
  <c r="Z24" i="2"/>
  <c r="AA24" i="2" s="1"/>
  <c r="T24" i="2"/>
  <c r="U24" i="2" s="1"/>
  <c r="R24" i="2"/>
  <c r="S24" i="2" s="1"/>
  <c r="P24" i="2"/>
  <c r="Q24" i="2" s="1"/>
  <c r="AD23" i="2"/>
  <c r="AE23" i="2" s="1"/>
  <c r="AB23" i="2"/>
  <c r="AC23" i="2" s="1"/>
  <c r="Z23" i="2"/>
  <c r="AA23" i="2" s="1"/>
  <c r="T23" i="2"/>
  <c r="U23" i="2" s="1"/>
  <c r="R23" i="2"/>
  <c r="S23" i="2" s="1"/>
  <c r="P23" i="2"/>
  <c r="Q23" i="2" s="1"/>
  <c r="AD22" i="2"/>
  <c r="AE22" i="2" s="1"/>
  <c r="AB22" i="2"/>
  <c r="AC22" i="2" s="1"/>
  <c r="Z22" i="2"/>
  <c r="AA22" i="2" s="1"/>
  <c r="T22" i="2"/>
  <c r="U22" i="2" s="1"/>
  <c r="R22" i="2"/>
  <c r="S22" i="2" s="1"/>
  <c r="P22" i="2"/>
  <c r="Q22" i="2" s="1"/>
  <c r="AD21" i="2"/>
  <c r="AE21" i="2" s="1"/>
  <c r="AB21" i="2"/>
  <c r="AC21" i="2" s="1"/>
  <c r="Z21" i="2"/>
  <c r="AA21" i="2" s="1"/>
  <c r="T21" i="2"/>
  <c r="U21" i="2" s="1"/>
  <c r="P21" i="2"/>
  <c r="Q21" i="2" s="1"/>
  <c r="AD20" i="2"/>
  <c r="AE20" i="2" s="1"/>
  <c r="AB20" i="2"/>
  <c r="AC20" i="2" s="1"/>
  <c r="Z20" i="2"/>
  <c r="AA20" i="2" s="1"/>
  <c r="T20" i="2"/>
  <c r="U20" i="2" s="1"/>
  <c r="R20" i="2"/>
  <c r="S20" i="2" s="1"/>
  <c r="P20" i="2"/>
  <c r="Q20" i="2" s="1"/>
  <c r="AD19" i="2"/>
  <c r="AE19" i="2" s="1"/>
  <c r="AB19" i="2"/>
  <c r="AC19" i="2" s="1"/>
  <c r="Z19" i="2"/>
  <c r="AA19" i="2" s="1"/>
  <c r="T19" i="2"/>
  <c r="U19" i="2" s="1"/>
  <c r="R19" i="2"/>
  <c r="S19" i="2" s="1"/>
  <c r="P19" i="2"/>
  <c r="Q19" i="2" s="1"/>
  <c r="AD18" i="2"/>
  <c r="AE18" i="2" s="1"/>
  <c r="AB18" i="2"/>
  <c r="AC18" i="2" s="1"/>
  <c r="Z18" i="2"/>
  <c r="AA18" i="2" s="1"/>
  <c r="T18" i="2"/>
  <c r="U18" i="2" s="1"/>
  <c r="R18" i="2"/>
  <c r="S18" i="2" s="1"/>
  <c r="P18" i="2"/>
  <c r="Q18" i="2" s="1"/>
  <c r="AD17" i="2"/>
  <c r="AE17" i="2" s="1"/>
  <c r="AB17" i="2"/>
  <c r="AC17" i="2" s="1"/>
  <c r="Z17" i="2"/>
  <c r="AA17" i="2" s="1"/>
  <c r="T17" i="2"/>
  <c r="U17" i="2" s="1"/>
  <c r="R17" i="2"/>
  <c r="S17" i="2" s="1"/>
  <c r="P17" i="2"/>
  <c r="Q17" i="2" s="1"/>
  <c r="AD16" i="2"/>
  <c r="AE16" i="2" s="1"/>
  <c r="AB16" i="2"/>
  <c r="AC16" i="2" s="1"/>
  <c r="Z16" i="2"/>
  <c r="AA16" i="2" s="1"/>
  <c r="T16" i="2"/>
  <c r="U16" i="2" s="1"/>
  <c r="R16" i="2"/>
  <c r="S16" i="2" s="1"/>
  <c r="P16" i="2"/>
  <c r="Q16" i="2" s="1"/>
  <c r="AD15" i="2"/>
  <c r="AE15" i="2" s="1"/>
  <c r="AB15" i="2"/>
  <c r="AC15" i="2" s="1"/>
  <c r="Z15" i="2"/>
  <c r="AA15" i="2" s="1"/>
  <c r="T15" i="2"/>
  <c r="U15" i="2" s="1"/>
  <c r="R15" i="2"/>
  <c r="S15" i="2" s="1"/>
  <c r="Q15" i="2"/>
  <c r="AD14" i="2"/>
  <c r="AE14" i="2" s="1"/>
  <c r="AB14" i="2"/>
  <c r="AC14" i="2" s="1"/>
  <c r="Z14" i="2"/>
  <c r="AA14" i="2" s="1"/>
  <c r="T14" i="2"/>
  <c r="U14" i="2" s="1"/>
  <c r="R14" i="2"/>
  <c r="S14" i="2" s="1"/>
  <c r="P14" i="2"/>
  <c r="Q14" i="2" s="1"/>
  <c r="AD13" i="2"/>
  <c r="AE13" i="2" s="1"/>
  <c r="AB13" i="2"/>
  <c r="AC13" i="2" s="1"/>
  <c r="Z13" i="2"/>
  <c r="AA13" i="2" s="1"/>
  <c r="T13" i="2"/>
  <c r="U13" i="2" s="1"/>
  <c r="R13" i="2"/>
  <c r="S13" i="2" s="1"/>
  <c r="P13" i="2"/>
  <c r="Q13" i="2" s="1"/>
  <c r="AD12" i="2"/>
  <c r="AE12" i="2" s="1"/>
  <c r="AB12" i="2"/>
  <c r="AC12" i="2" s="1"/>
  <c r="Z12" i="2"/>
  <c r="AA12" i="2" s="1"/>
  <c r="T12" i="2"/>
  <c r="U12" i="2" s="1"/>
  <c r="R12" i="2"/>
  <c r="S12" i="2" s="1"/>
  <c r="P12" i="2"/>
  <c r="Q12" i="2" s="1"/>
  <c r="AD11" i="2"/>
  <c r="AE11" i="2" s="1"/>
  <c r="AB11" i="2"/>
  <c r="AC11" i="2" s="1"/>
  <c r="Z11" i="2"/>
  <c r="AA11" i="2" s="1"/>
  <c r="T11" i="2"/>
  <c r="U11" i="2" s="1"/>
  <c r="R11" i="2"/>
  <c r="S11" i="2" s="1"/>
  <c r="P11" i="2"/>
  <c r="Q11" i="2" s="1"/>
  <c r="AD10" i="2"/>
  <c r="AE10" i="2" s="1"/>
  <c r="AB10" i="2"/>
  <c r="AC10" i="2" s="1"/>
  <c r="Z10" i="2"/>
  <c r="AA10" i="2" s="1"/>
  <c r="T10" i="2"/>
  <c r="U10" i="2" s="1"/>
  <c r="R10" i="2"/>
  <c r="S10" i="2" s="1"/>
  <c r="P10" i="2"/>
  <c r="Q1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Gheiner Saul Cárdenas Manzanares</author>
    <author>Auditoría Excel</author>
    <author>Jimmy Alexis Rodriguez Rojas</author>
  </authors>
  <commentList>
    <comment ref="S8" authorId="0" shapeId="0" xr:uid="{61DDBD56-B162-4C55-9701-1DFC55D4A2FC}">
      <text>
        <r>
          <rPr>
            <b/>
            <sz val="9"/>
            <color indexed="81"/>
            <rFont val="Tahoma"/>
            <family val="2"/>
          </rPr>
          <t>Cordial Saludo Andrea,</t>
        </r>
        <r>
          <rPr>
            <sz val="9"/>
            <color indexed="81"/>
            <rFont val="Tahoma"/>
            <family val="2"/>
          </rPr>
          <t xml:space="preserve">
</t>
        </r>
      </text>
    </comment>
    <comment ref="W8" authorId="1" shapeId="0" xr:uid="{00000000-0006-0000-0100-000001000000}">
      <text>
        <r>
          <rPr>
            <sz val="11"/>
            <color theme="1"/>
            <rFont val="Calibri"/>
            <family val="2"/>
            <scheme val="minor"/>
          </rPr>
          <t>Control de auditoría: acumulado anual 2026. Mantener vacío mientras el dato anual no esté disponible. El valor 0 debe utilizarse únicamente cuando el consumo/ejecución real sea cero.</t>
        </r>
      </text>
    </comment>
    <comment ref="Z8" authorId="1" shapeId="0" xr:uid="{00000000-0006-0000-0100-000002000000}">
      <text>
        <r>
          <rPr>
            <sz val="11"/>
            <color theme="1"/>
            <rFont val="Calibri"/>
            <family val="2"/>
            <scheme val="minor"/>
          </rPr>
          <t>Fórmula corregida: una celda anual vacía no produce artificialmente 100% de austeridad.</t>
        </r>
      </text>
    </comment>
    <comment ref="C10" authorId="2" shapeId="0" xr:uid="{00000000-0006-0000-0100-000003000000}">
      <text>
        <r>
          <rPr>
            <sz val="11"/>
            <color theme="1"/>
            <rFont val="Calibri"/>
            <family val="2"/>
            <scheme val="minor"/>
          </rPr>
          <t xml:space="preserve">Ej: Las entidades deben diligenciar es por el numero de personas que estuvieron en la período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maria.hurtado</author>
    <author>Gheiner Saul Cárdenas Manzanares</author>
    <author>Auditoría Excel</author>
    <author>Jimmy Alexis Rodriguez Rojas</author>
  </authors>
  <commentList>
    <comment ref="E8" authorId="0" shapeId="0" xr:uid="{C28E9553-B1E5-488D-9ACF-86843559FD5F}">
      <text>
        <r>
          <rPr>
            <b/>
            <sz val="9"/>
            <color indexed="81"/>
            <rFont val="Tahoma"/>
            <family val="2"/>
          </rPr>
          <t>maria.hurtado:</t>
        </r>
        <r>
          <rPr>
            <sz val="9"/>
            <color indexed="81"/>
            <rFont val="Tahoma"/>
            <family val="2"/>
          </rPr>
          <t xml:space="preserve">
La Caja de la Vivienda Popular (CVP), para la vigencia 2026 mantiene la implementación de las medidas de racionalización, control y buenas prácticas adoptadas en vigencias anteriores, orientadas al uso eficiente de los recursos públicos. En este contexto, la estrategia institucional se enfoca en preservar un nivel de gasto real constante, ajustado únicamente por la inflación, con el fin de garantizar la capacidad operativa y el cumplimiento de la misión de la entidad - No establecio elegibles.</t>
        </r>
      </text>
    </comment>
    <comment ref="S8" authorId="1" shapeId="0" xr:uid="{2B812845-CBBC-417A-8CEA-F4356DC6F5A2}">
      <text>
        <r>
          <rPr>
            <b/>
            <sz val="9"/>
            <color indexed="81"/>
            <rFont val="Tahoma"/>
            <family val="2"/>
          </rPr>
          <t>SI EN LA COLUMNA D: "EL GASTO / COMPONENTE SE PRIORIZA COMO GASTO ELEGIBLE PARA LA VIGENCIA?" SE ELIGE NO, NO GENERA RESULTADO PARA LO CUAL QUEDA EN BLANCO LA CELDA</t>
        </r>
      </text>
    </comment>
    <comment ref="U8" authorId="1" shapeId="0" xr:uid="{BE844213-D09C-4EFB-BBF4-64C619CC387E}">
      <text>
        <r>
          <rPr>
            <b/>
            <sz val="9"/>
            <color indexed="81"/>
            <rFont val="Tahoma"/>
            <family val="2"/>
          </rPr>
          <t>SI EN LA COLUMNA D: "EL GASTO / COMPONENTE SE PRIORIZA COMO GASTO ELEGIBLE PARA LA VIGENCIA?" SE ELIGE NO, NO GENERA RESULTADO PARA LO CUAL QUEDA EN BLANCO LA CELDA</t>
        </r>
      </text>
    </comment>
    <comment ref="W8" authorId="2" shapeId="0" xr:uid="{8D223261-5871-408A-92FE-2565F23E8C29}">
      <text>
        <r>
          <rPr>
            <sz val="11"/>
            <color theme="1"/>
            <rFont val="Calibri"/>
            <family val="2"/>
            <scheme val="minor"/>
          </rPr>
          <t>Control de auditoría: acumulado anual 2026. Mantener vacío mientras el dato anual no esté disponible. El valor 0 debe utilizarse únicamente cuando el consumo/ejecución real sea cero.</t>
        </r>
      </text>
    </comment>
    <comment ref="Z8" authorId="2" shapeId="0" xr:uid="{DA559791-8EEA-4743-B921-3408C03D6FD4}">
      <text>
        <r>
          <rPr>
            <sz val="11"/>
            <color theme="1"/>
            <rFont val="Calibri"/>
            <family val="2"/>
            <scheme val="minor"/>
          </rPr>
          <t>Fórmula corregida: una celda anual vacía no produce artificialmente 100% de austeridad.</t>
        </r>
      </text>
    </comment>
    <comment ref="AC8" authorId="1" shapeId="0" xr:uid="{E37610ED-C7C9-4FB0-82E9-7A06909AAA73}">
      <text>
        <r>
          <rPr>
            <b/>
            <sz val="9"/>
            <color indexed="81"/>
            <rFont val="Tahoma"/>
            <family val="2"/>
          </rPr>
          <t>SI EN LA COLUMNA D: "EL GASTO / COMPONENTE SE PRIORIZA COMO GASTO ELEGIBLE PARA LA VIGENCIA?" SE ELIGE NO, NO GENERA RESULTADO PARA LO CUAL QUEDA EN BLANCO LA CELDA</t>
        </r>
      </text>
    </comment>
    <comment ref="AE8" authorId="1" shapeId="0" xr:uid="{F63F5E19-0A6E-486D-986E-11B81E2FE17D}">
      <text>
        <r>
          <rPr>
            <b/>
            <sz val="9"/>
            <color indexed="81"/>
            <rFont val="Tahoma"/>
            <family val="2"/>
          </rPr>
          <t>SI EN LA COLUMNA D: "EL GASTO / COMPONENTE SE PRIORIZA COMO GASTO ELEGIBLE PARA LA VIGENCIA?" SE ELIGE NO, NO GENERA RESULTADO PARA LO CUAL QUEDA EN BLANCO LA CELDA</t>
        </r>
      </text>
    </comment>
    <comment ref="C10" authorId="3" shapeId="0" xr:uid="{51836118-169C-462F-9AC0-BFAB6B9D5BF8}">
      <text>
        <r>
          <rPr>
            <sz val="11"/>
            <color theme="1"/>
            <rFont val="Calibri"/>
            <family val="2"/>
            <scheme val="minor"/>
          </rPr>
          <t xml:space="preserve">Ej: Las entidades deben diligenciar es por el numero de personas que estuvieron en la período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Gheiner Saul Cárdenas Manzanares</author>
    <author>Auditoría Excel</author>
    <author>Jimmy Alexis Rodriguez Rojas</author>
  </authors>
  <commentList>
    <comment ref="S8" authorId="0" shapeId="0" xr:uid="{40B54090-3B8A-4E0D-897E-C598BBFC16B2}">
      <text>
        <r>
          <rPr>
            <b/>
            <sz val="9"/>
            <color indexed="81"/>
            <rFont val="Tahoma"/>
            <family val="2"/>
          </rPr>
          <t>SI EN LA COLUMNA D: "EL GASTO / COMPONENTE SE PRIORIZA COMO GASTO ELEGIBLE PARA LA VIGENCIA?" SE ELIGE NO, NO GENERA RESULTADO PARA LO CUAL QUEDA EN BLANCO LA CELDA</t>
        </r>
      </text>
    </comment>
    <comment ref="U8" authorId="0" shapeId="0" xr:uid="{38962D91-8330-4A2A-9EF9-876431F6D9D3}">
      <text>
        <r>
          <rPr>
            <b/>
            <sz val="9"/>
            <color indexed="81"/>
            <rFont val="Tahoma"/>
            <family val="2"/>
          </rPr>
          <t>SI EN LA COLUMNA D: "EL GASTO / COMPONENTE SE PRIORIZA COMO GASTO ELEGIBLE PARA LA VIGENCIA?" SE ELIGE NO, NO GENERA RESULTADO PARA LO CUAL QUEDA EN BLANCO LA CELDA</t>
        </r>
      </text>
    </comment>
    <comment ref="W8" authorId="1" shapeId="0" xr:uid="{19DFA190-D557-4B8E-8040-34BCE444AF15}">
      <text>
        <r>
          <rPr>
            <sz val="11"/>
            <color theme="1"/>
            <rFont val="Calibri"/>
            <family val="2"/>
            <scheme val="minor"/>
          </rPr>
          <t>Control de auditoría: acumulado anual 2026. Mantener vacío mientras el dato anual no esté disponible. El valor 0 debe utilizarse únicamente cuando el consumo/ejecución real sea cero.</t>
        </r>
      </text>
    </comment>
    <comment ref="Z8" authorId="1" shapeId="0" xr:uid="{C594B982-72D3-4761-9120-427E3BB46996}">
      <text>
        <r>
          <rPr>
            <sz val="11"/>
            <color theme="1"/>
            <rFont val="Calibri"/>
            <family val="2"/>
            <scheme val="minor"/>
          </rPr>
          <t>Fórmula corregida: una celda anual vacía no produce artificialmente 100% de austeridad.</t>
        </r>
      </text>
    </comment>
    <comment ref="AC8" authorId="0" shapeId="0" xr:uid="{58D86199-D57B-45F4-A41C-98E8F24F5723}">
      <text>
        <r>
          <rPr>
            <b/>
            <sz val="9"/>
            <color indexed="81"/>
            <rFont val="Tahoma"/>
            <family val="2"/>
          </rPr>
          <t>SI EN LA COLUMNA D: "EL GASTO / COMPONENTE SE PRIORIZA COMO GASTO ELEGIBLE PARA LA VIGENCIA?" SE ELIGE NO, NO GENERA RESULTADO PARA LO CUAL QUEDA EN BLANCO LA CELDA</t>
        </r>
      </text>
    </comment>
    <comment ref="AE8" authorId="0" shapeId="0" xr:uid="{63D0A894-E93B-4B89-B867-6885DC4DB829}">
      <text>
        <r>
          <rPr>
            <b/>
            <sz val="9"/>
            <color indexed="81"/>
            <rFont val="Tahoma"/>
            <family val="2"/>
          </rPr>
          <t>SI EN LA COLUMNA D: "EL GASTO / COMPONENTE SE PRIORIZA COMO GASTO ELEGIBLE PARA LA VIGENCIA?" SE ELIGE NO, NO GENERA RESULTADO PARA LO CUAL QUEDA EN BLANCO LA CELDA</t>
        </r>
      </text>
    </comment>
    <comment ref="C10" authorId="2" shapeId="0" xr:uid="{1F83C7A0-C13D-47D0-B97F-3133017FE190}">
      <text>
        <r>
          <rPr>
            <sz val="11"/>
            <color theme="1"/>
            <rFont val="Calibri"/>
            <family val="2"/>
            <scheme val="minor"/>
          </rPr>
          <t xml:space="preserve">Ej: Las entidades deben diligenciar es por el numero de personas que estuvieron en la período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Gheiner Saul Cárdenas Manzanares</author>
    <author>Auditoría Excel</author>
    <author>Jimmy Alexis Rodriguez Rojas</author>
  </authors>
  <commentList>
    <comment ref="S8" authorId="0" shapeId="0" xr:uid="{6D091672-8212-47A1-8EDF-F2E3B3E867B7}">
      <text>
        <r>
          <rPr>
            <b/>
            <sz val="9"/>
            <color indexed="81"/>
            <rFont val="Tahoma"/>
            <family val="2"/>
          </rPr>
          <t>SI EN LA COLUMNA D: "EL GASTO / COMPONENTE SE PRIORIZA COMO GASTO ELEGIBLE PARA LA VIGENCIA?" SE ELIGE NO, NO GENERA RESULTADO PARA LO CUAL QUEDA EN BLANCO LA CELDA</t>
        </r>
      </text>
    </comment>
    <comment ref="U8" authorId="0" shapeId="0" xr:uid="{978F334A-8E92-438D-87F6-7024ED7E201A}">
      <text>
        <r>
          <rPr>
            <b/>
            <sz val="9"/>
            <color indexed="81"/>
            <rFont val="Tahoma"/>
            <family val="2"/>
          </rPr>
          <t>SI EN LA COLUMNA D: "EL GASTO / COMPONENTE SE PRIORIZA COMO GASTO ELEGIBLE PARA LA VIGENCIA?" SE ELIGE NO, NO GENERA RESULTADO PARA LO CUAL QUEDA EN BLANCO LA CELDA</t>
        </r>
      </text>
    </comment>
    <comment ref="W8" authorId="1" shapeId="0" xr:uid="{8805EEBD-DB56-4916-AF64-3C83BC47DDB3}">
      <text>
        <r>
          <rPr>
            <sz val="11"/>
            <color theme="1"/>
            <rFont val="Calibri"/>
            <family val="2"/>
            <scheme val="minor"/>
          </rPr>
          <t>Control de auditoría: acumulado anual 2026. Mantener vacío mientras el dato anual no esté disponible. El valor 0 debe utilizarse únicamente cuando el consumo/ejecución real sea cero.</t>
        </r>
      </text>
    </comment>
    <comment ref="Z8" authorId="1" shapeId="0" xr:uid="{435B4046-C2F4-4508-83E9-1F1EF4F782EF}">
      <text>
        <r>
          <rPr>
            <sz val="11"/>
            <color theme="1"/>
            <rFont val="Calibri"/>
            <family val="2"/>
            <scheme val="minor"/>
          </rPr>
          <t>Fórmula corregida: una celda anual vacía no produce artificialmente 100% de austeridad.</t>
        </r>
      </text>
    </comment>
    <comment ref="AC8" authorId="0" shapeId="0" xr:uid="{72A0E16A-A9CC-4B2C-B501-5C8CDB91EC38}">
      <text>
        <r>
          <rPr>
            <b/>
            <sz val="9"/>
            <color indexed="81"/>
            <rFont val="Tahoma"/>
            <family val="2"/>
          </rPr>
          <t>SI EN LA COLUMNA D: "EL GASTO / COMPONENTE SE PRIORIZA COMO GASTO ELEGIBLE PARA LA VIGENCIA?" SE ELIGE NO, NO GENERA RESULTADO PARA LO CUAL QUEDA EN BLANCO LA CELDA</t>
        </r>
      </text>
    </comment>
    <comment ref="AE8" authorId="0" shapeId="0" xr:uid="{A3756D1C-5E56-468B-8978-17908D620912}">
      <text>
        <r>
          <rPr>
            <b/>
            <sz val="9"/>
            <color indexed="81"/>
            <rFont val="Tahoma"/>
            <family val="2"/>
          </rPr>
          <t>SI EN LA COLUMNA D: "EL GASTO / COMPONENTE SE PRIORIZA COMO GASTO ELEGIBLE PARA LA VIGENCIA?" SE ELIGE NO, NO GENERA RESULTADO PARA LO CUAL QUEDA EN BLANCO LA CELDA</t>
        </r>
      </text>
    </comment>
    <comment ref="C10" authorId="2" shapeId="0" xr:uid="{F6438B38-F6CB-42A9-BE44-B45BFA3480FB}">
      <text>
        <r>
          <rPr>
            <sz val="11"/>
            <color theme="1"/>
            <rFont val="Calibri"/>
            <family val="2"/>
            <scheme val="minor"/>
          </rPr>
          <t xml:space="preserve">Ej: Las entidades deben diligenciar es por el numero de personas que estuvieron en la período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Jacquelinne Farfan Sanchez</author>
  </authors>
  <commentList>
    <comment ref="Y5" authorId="0" shapeId="0" xr:uid="{ECFF362E-3EA9-4B3C-BBA7-B81D726320CF}">
      <text>
        <r>
          <rPr>
            <b/>
            <sz val="9"/>
            <color indexed="81"/>
            <rFont val="Tahoma"/>
            <family val="2"/>
          </rPr>
          <t>GIROS ACUMULADOS</t>
        </r>
      </text>
    </comment>
    <comment ref="Y8" authorId="0" shapeId="0" xr:uid="{28F7B743-E181-4344-9FAD-CE6533A024BC}">
      <text>
        <r>
          <rPr>
            <b/>
            <sz val="9"/>
            <color indexed="81"/>
            <rFont val="Tahoma"/>
            <family val="2"/>
          </rPr>
          <t>Jacquelinne Farfan Sanchez:</t>
        </r>
        <r>
          <rPr>
            <sz val="9"/>
            <color indexed="81"/>
            <rFont val="Tahoma"/>
            <family val="2"/>
          </rPr>
          <t xml:space="preserve">
Agosto 11 2026 
</t>
        </r>
      </text>
    </comment>
    <comment ref="Y11" authorId="0" shapeId="0" xr:uid="{139B4E14-B823-43EE-BFFA-D9AF8B39ADCD}">
      <text>
        <r>
          <rPr>
            <b/>
            <sz val="9"/>
            <color indexed="81"/>
            <rFont val="Tahoma"/>
            <family val="2"/>
          </rPr>
          <t>Jacquelinne Farfan Sanchez:</t>
        </r>
        <r>
          <rPr>
            <sz val="9"/>
            <color indexed="81"/>
            <rFont val="Tahoma"/>
            <family val="2"/>
          </rPr>
          <t xml:space="preserve">
Agosto 11 2026 </t>
        </r>
      </text>
    </comment>
  </commentList>
</comments>
</file>

<file path=xl/sharedStrings.xml><?xml version="1.0" encoding="utf-8"?>
<sst xmlns="http://schemas.openxmlformats.org/spreadsheetml/2006/main" count="937" uniqueCount="257">
  <si>
    <t>SECTOR</t>
  </si>
  <si>
    <t>Columna1</t>
  </si>
  <si>
    <t>Ambiente </t>
  </si>
  <si>
    <t>Administrativo</t>
  </si>
  <si>
    <t>Gestión_pública </t>
  </si>
  <si>
    <t>Gobierno</t>
  </si>
  <si>
    <t>Hacienda</t>
  </si>
  <si>
    <t>Planeación </t>
  </si>
  <si>
    <t>Desarrollo_Económico_Indus</t>
  </si>
  <si>
    <t>Educación</t>
  </si>
  <si>
    <t>Salud</t>
  </si>
  <si>
    <t>Integración_Social</t>
  </si>
  <si>
    <t>Cultura_Recreación_Deporte</t>
  </si>
  <si>
    <t>Ambiente</t>
  </si>
  <si>
    <t>Movilidad</t>
  </si>
  <si>
    <t>Hábitat</t>
  </si>
  <si>
    <t>Mujeres</t>
  </si>
  <si>
    <t>Seguridad_Convivencia_Justicia</t>
  </si>
  <si>
    <t>Gestión_Jurídica</t>
  </si>
  <si>
    <t>Otras_entidades</t>
  </si>
  <si>
    <t>Cultura, Recreación y Deporte </t>
  </si>
  <si>
    <t>1. Secretaría General de la Alcaldía de Bogotá</t>
  </si>
  <si>
    <t>1. Secretaría Distrital de Gobierno</t>
  </si>
  <si>
    <t>1. Secretaría Distrital de Hacienda</t>
  </si>
  <si>
    <t>1. Secretaría Distrital de Planeación</t>
  </si>
  <si>
    <t>1. Secretaría Distrital de Desarrollo Económico</t>
  </si>
  <si>
    <t>1.  Secretaría de Educación del Distrito</t>
  </si>
  <si>
    <t>1. Secretaría Distrital de Salud de Bogotá</t>
  </si>
  <si>
    <t>1. Secretaría Social</t>
  </si>
  <si>
    <t>1. Secretaría de Cultura, Recreación y Deporte</t>
  </si>
  <si>
    <t>1. Secretaría Distrital de Ambiente</t>
  </si>
  <si>
    <t>1. Secretaría Distrital de Movilidad</t>
  </si>
  <si>
    <t>1. Secretaría Distrital del Hábitat</t>
  </si>
  <si>
    <t>1. Secretaría Distrital de la Mujer </t>
  </si>
  <si>
    <t>1. Secretaría Distrital de Seguridad, Convivencia y Justicia </t>
  </si>
  <si>
    <t>1. Secretaría Jurídica Distrital </t>
  </si>
  <si>
    <t>1. Concejo de Bogotá</t>
  </si>
  <si>
    <t>Desarrollo Económico Industria y Turismo </t>
  </si>
  <si>
    <t>4. Departamento Administrativo del Servicio Civil Distrital</t>
  </si>
  <si>
    <t>2. Departamento Administrativo del Espacio Público, Dadep</t>
  </si>
  <si>
    <t>2. Fondo de Prestaciones Económicas, Cesantías y Pensiones de Bogotá, Foncep</t>
  </si>
  <si>
    <t>2. Instituto Popular para la Economía Social</t>
  </si>
  <si>
    <t>2. Instituto para la Investigación Educativa y el Desarrollo Pedagógico</t>
  </si>
  <si>
    <t>2. Fondo Financiero Distrital de Salud</t>
  </si>
  <si>
    <t>2. Instituto Distrital para la Protección de la Niñez y la Juventud</t>
  </si>
  <si>
    <t>2. Instituto Distrital de Recreación y Deporte</t>
  </si>
  <si>
    <t>2. Jardín Botánico de Bogotá</t>
  </si>
  <si>
    <t>2. Unidad Administrativa Especial De Rehabilitacion Y Mantenimiento Vial</t>
  </si>
  <si>
    <t>2. Unidad Administrativa Especial de Servicios Públicos</t>
  </si>
  <si>
    <t>2. Unidad Administrativa Especial Cuerpo Oficial de Bomberos de Bogotá</t>
  </si>
  <si>
    <t>2. Personería de Bogotá</t>
  </si>
  <si>
    <t>Educación </t>
  </si>
  <si>
    <t>3. Instituto Distrital de la Participación y Acción Comunal, IDPAC</t>
  </si>
  <si>
    <t>3. Unidad Administrativa Especial de Catastro</t>
  </si>
  <si>
    <t>3. Instituto Distrital de Turismo</t>
  </si>
  <si>
    <t>3. Universidad Distrital Francisco José de Caldas</t>
  </si>
  <si>
    <t>3. Subred Integrada de Servicios de Salud Norte E.S.E.</t>
  </si>
  <si>
    <t>3. Orquesta Filarmonica de Bogotá</t>
  </si>
  <si>
    <t>3. Instituto Distrital de Gestión de Riesgos y Cambio Climático</t>
  </si>
  <si>
    <t>3. Instituto de Desarrollo Urbano</t>
  </si>
  <si>
    <t>3. Caja de Vivienda Popular</t>
  </si>
  <si>
    <t>3. Veeduría Distrital de Bogotá</t>
  </si>
  <si>
    <t>Gestión Jurídica</t>
  </si>
  <si>
    <t>4. Lotería de Bogotá</t>
  </si>
  <si>
    <t>4. Corporación para el Desarrollo y la Productividad - Bogotá Región</t>
  </si>
  <si>
    <t>4. Subred Integrada de Servicios de Salud Centro Oriente E.S.E.</t>
  </si>
  <si>
    <t>4. Instituto Distrital de Patrimonio Cultural</t>
  </si>
  <si>
    <t>4. Instituto Distrital de Protección y Bienestar Animal IDPYBA</t>
  </si>
  <si>
    <t>4. Transmilenio</t>
  </si>
  <si>
    <t>4. Empresa de Renovación y Desarrollo Urbano de Bogotá</t>
  </si>
  <si>
    <t>Gestión pública </t>
  </si>
  <si>
    <t>5. Subred Integrada de Servicios de Salud Sur E.S.E</t>
  </si>
  <si>
    <t>5. Fundación Gilberto Alzate Avendaño</t>
  </si>
  <si>
    <t>5. Empresa Metro de Bogotá </t>
  </si>
  <si>
    <t>5.  Empresa de Acueducto y Alcantarillado de Bogotá</t>
  </si>
  <si>
    <t>6. Capital Salud EPS-S SAS </t>
  </si>
  <si>
    <t>6. Instituto Distrital de las Artes</t>
  </si>
  <si>
    <t>6. Terminal de Transportes de Bogotá</t>
  </si>
  <si>
    <t>6. Grupo Energía de Bogotá</t>
  </si>
  <si>
    <t>Hábitat </t>
  </si>
  <si>
    <t>7. Instituto Distrital de Ciencia, Biotecnología e Innovación en Salud</t>
  </si>
  <si>
    <t>7. Canal Capital</t>
  </si>
  <si>
    <t>7.  Empresa de Telecomunicaciones de Bogotá</t>
  </si>
  <si>
    <t>Hacienda </t>
  </si>
  <si>
    <t>Integración Social</t>
  </si>
  <si>
    <t>DESTINATARIO</t>
  </si>
  <si>
    <t>Concejo de Bogotá - publicación en la página web de la entidad</t>
  </si>
  <si>
    <t>Secretaría de Hacienda</t>
  </si>
  <si>
    <t>Seguridad, Convivencia y Justicia </t>
  </si>
  <si>
    <t>Otras entidades presentes en la ciudad </t>
  </si>
  <si>
    <t>FECHA MAXIMA DE REPORTE</t>
  </si>
  <si>
    <t>15 días hábiles de julio</t>
  </si>
  <si>
    <t>Otros</t>
  </si>
  <si>
    <t>mediados de octubre (según fecha de solicitud de la SDH)</t>
  </si>
  <si>
    <t>15 días hábiles de enero</t>
  </si>
  <si>
    <t>VIGENCIA</t>
  </si>
  <si>
    <t>FECHA DE REPORTE</t>
  </si>
  <si>
    <t>PRIORIZADO?</t>
  </si>
  <si>
    <t>1. Enero a junio</t>
  </si>
  <si>
    <t>SI</t>
  </si>
  <si>
    <t>2. Enero a septiembre (anteproyecto de presupuesto)</t>
  </si>
  <si>
    <t>NO</t>
  </si>
  <si>
    <t>3. Enero a diciembre</t>
  </si>
  <si>
    <t>REGISTRO RESULTADOS PLAN DE AUSTERIDAD DEL GASTO PÚBLICO</t>
  </si>
  <si>
    <t>ENTIDAD</t>
  </si>
  <si>
    <t xml:space="preserve">PERIODO A REPORTAR </t>
  </si>
  <si>
    <t>SEGUIMIENTO</t>
  </si>
  <si>
    <t>GASTOS CONTEMPLADOS EN EL DECRETO 645 DE 2025 (PARTE 2; AUSTERIDAD DEL GASTO PÚBLICO; TÍTULO 1; MEDIDAS DE AUSTERIDAD Y EFICIENCIA DEL GASTO PÚBLICO EN LAS ENTIDADES Y ORGANISMOS DE LA ADMINISTRACIÓN DISTRITAL)</t>
  </si>
  <si>
    <t>COMPONENTES</t>
  </si>
  <si>
    <t>UNIDAD DE MEDIDA</t>
  </si>
  <si>
    <t>¿EL GASTO / COMPONENTE SE PRIORIZA COMO GASTO ELEGIBLE PARA LA VIGENCIA?</t>
  </si>
  <si>
    <t>META
(EN % DE REDUCCIÓN DE RECURSOS)</t>
  </si>
  <si>
    <t>META
(EN % DE REDUCCIÓN DE LA UNIDAD DE MEDIDA)</t>
  </si>
  <si>
    <t>LINEA BASE DEL 1 DE ENERO AL 30 DE JUNIO 2025
CANTIDAD UNIDAD DE MEDIDA</t>
  </si>
  <si>
    <t>LINEA BASE DEL 1 DE ENERO AL 30 DE JUNIO 2025
EJECUCION</t>
  </si>
  <si>
    <t>LINEA BASE DEL 1 DE ENERO AL 30 DE JUNIO 2025
GIRO</t>
  </si>
  <si>
    <t>LINEA BASE DEL 1 DE ENERO AL 31 DE DICIEMBRE 2025
CANTIDAD UNIDAD DE MEDIDA</t>
  </si>
  <si>
    <t>LINEA BASE DEL 1 DE ENERO AL 31 DE DICIEMBRE 2025
EJECUCION
COMPROMISOS (CRP)</t>
  </si>
  <si>
    <t>LINEA BASE DEL 1 DE ENERO AL 31 DE DICIEMBRE 2025
GIRO</t>
  </si>
  <si>
    <t>SEGUIMIENTO DEL 1 DE ENERO AL 31 DE JUNIO DE 2026
CONSUMO EN UNIDAD DE MEDIDA</t>
  </si>
  <si>
    <t>SEGUIMIENTO DEL 1 DE ENERO AL 31 DE JUNIO DE 2026
EJECUCION</t>
  </si>
  <si>
    <t>SEGUIMIENTO DEL 1 DE ENERO AL 30 DE JUNIO DE 2026
CONSUMO EN GIROS</t>
  </si>
  <si>
    <t>INDICADOR DE AUSTERIDAD 
UNIDAD DE MEDIDA
(1-(total consumo unidad de medida en el periodo/total consumo unidad de medida del mismo periodo de año anterior))</t>
  </si>
  <si>
    <t>INDICADOR DE CUMPLIMIENTO EN UNIDAD DE MEDIDA
(INDICADOR DE AUSTERIDAD/META)</t>
  </si>
  <si>
    <t>INDICADOR DE AUSTERIDAD 
EJECUCION 
(1-(total Ejecucion del periodo/total Ejecucion del mismo periodo de año anterior))</t>
  </si>
  <si>
    <t>INDICADOR DE CUMPLIMIENTO EJECUCION
(INDICADOR DE AUSTERIDAD/META)</t>
  </si>
  <si>
    <t>INDICADOR DE AUSTERIDAD GIRO
(1-(total giros del periodo/total giros del mismo periodo de año anterior))</t>
  </si>
  <si>
    <t>INDICADOR DE CUMPLIMIENTO GIROS    (INDICADOR DE AUSTERIDAD/META)</t>
  </si>
  <si>
    <t>OBSERVACIONES
(comentarios que aclaren los resultados)</t>
  </si>
  <si>
    <t>SEGUIMIENTO DEL 1 DE ENERO AL 31 DE DICIEMBRE 2026
CONSUMO EN UNIDAD DE MEDIDA</t>
  </si>
  <si>
    <t>SEGUIMIENTO DEL 1 DE ENERO AL 31 DE DICIEMBRE 2026
EJECUCION COMPROMISOS (CRP)</t>
  </si>
  <si>
    <t>SEGUIMIENTO DEL 1 DE ENERO AL 31 DE DICIEMBRE 2026
CONSUMO EN GIROS</t>
  </si>
  <si>
    <t>INDICADOR DE AUSTERIDAD 
UNIDAD DE MEDIDA
(1-(total consumo unidad de medida en el periodo/total consumo unidad de medida del mismo periodo de año anterior))2</t>
  </si>
  <si>
    <t>INDICADOR DE CUMPLIMIENTO EN UNIDAD DE MEDIDA
(INDICADOR DE AUSTERIDAD/META)3</t>
  </si>
  <si>
    <t>INDICADOR DE AUSTERIDAD 
EJECUCION 
(1-(total Ejecucion del periodo/total Ejecucion del mismo periodo de año anterior))4</t>
  </si>
  <si>
    <t>INDICADOR DE CUMPLIMIENTO EJECUCION
(INDICADOR DE AUSTERIDAD/META)5</t>
  </si>
  <si>
    <t>INDICADOR DE AUSTERIDAD GIRO
(1-(total giros del periodo/total giros del mismo periodo de año anterior))6</t>
  </si>
  <si>
    <t>INDICADOR DE CUMPLIMIENTO GIRO
(INDICADOR DE AUSTERIDAD/META)</t>
  </si>
  <si>
    <t>SERVICIOS DE PERSONAL</t>
  </si>
  <si>
    <t>Artículo 337°.- Reducción del gasto en CPS profesionales y de apoyo a la gestión.</t>
  </si>
  <si>
    <t>Contratos de prestación de servicios profesionales y de apoyo a la gestión</t>
  </si>
  <si>
    <t>Número de personas contratadas (Sin incluir Cesiones).</t>
  </si>
  <si>
    <t>Se precisa que debido a la dinámica contractual es posible que el valor reportado durante el primer semestre de 2026 se modifique debido a modificaciones contractualesque afectan los niveles de compromisos (ej terminaciones anticipadas que conlleven a la reducción del Certificado de Registro Presupuestal)</t>
  </si>
  <si>
    <t xml:space="preserve">Artículo 338°.- Horas extras, dominicales y festivos. </t>
  </si>
  <si>
    <t>Horas extras diurnas, nocturnas, dominicales y festivas</t>
  </si>
  <si>
    <t>Número de horas liquidadas y pagadas.</t>
  </si>
  <si>
    <t>Artículo 339°.- Viáticos y gastos de viaje.</t>
  </si>
  <si>
    <t>Tiquetes</t>
  </si>
  <si>
    <t>Cantidad de Tiquetes expedidos y utilizados.</t>
  </si>
  <si>
    <t>Gastos de viajes y viáticos</t>
  </si>
  <si>
    <t>No Aplica</t>
  </si>
  <si>
    <t>Artículo 340°.- Compensación por vacaciones.</t>
  </si>
  <si>
    <t xml:space="preserve">Compensación por vacaciones </t>
  </si>
  <si>
    <t>Numero Vacaciones Pagadas</t>
  </si>
  <si>
    <t>Artículo 341°.- Bono navideño.</t>
  </si>
  <si>
    <t xml:space="preserve">Bonos navideños </t>
  </si>
  <si>
    <t>Numero de Bonos</t>
  </si>
  <si>
    <t>Artículo 342 -. Capacitación.</t>
  </si>
  <si>
    <t> Capacitación</t>
  </si>
  <si>
    <t> Numero de Capacitaciones</t>
  </si>
  <si>
    <t>Artículo 343 -. Bienestar.</t>
  </si>
  <si>
    <t>Actividades de Bienestar</t>
  </si>
  <si>
    <t>Numero Actividades </t>
  </si>
  <si>
    <t>Artículo 344 -. Eventos y conmemoraciones.</t>
  </si>
  <si>
    <t>realización o programación de recepciones, fiestas, agasajos o conmemoraciones, y que además incluyan el servicio o suministro de alimentos, que impliquen en todo caso erogaciones con cargo al presupuesto asignado</t>
  </si>
  <si>
    <t xml:space="preserve">Cantidad de Actividades y/o eventos realizados. </t>
  </si>
  <si>
    <t>Artículo 345 -. Fondos educativos.</t>
  </si>
  <si>
    <t>Capacitacion formal de los de empleados publicos e hijos</t>
  </si>
  <si>
    <t>Numero de empleados e hijos</t>
  </si>
  <si>
    <t>SERVICIOS ADMINISTRATIVOS</t>
  </si>
  <si>
    <t>Artículo 346. Telefonía.</t>
  </si>
  <si>
    <t xml:space="preserve">Planes de telefonía móvil </t>
  </si>
  <si>
    <t>Número de líneas activas.</t>
  </si>
  <si>
    <t>Equipos Celular</t>
  </si>
  <si>
    <t>Número de Equipos Adquiridos.</t>
  </si>
  <si>
    <t>Líneas de telefonía fija</t>
  </si>
  <si>
    <t>Artículo 347 -. Vehículos oficiales.</t>
  </si>
  <si>
    <t>Servicio contratado de alquiler de vehículos</t>
  </si>
  <si>
    <t>Parque automotor</t>
  </si>
  <si>
    <t>Número de vehículos que componen el parque automotor.</t>
  </si>
  <si>
    <t>Mantenimiento preventivo de vehículos</t>
  </si>
  <si>
    <t>Combustible</t>
  </si>
  <si>
    <t xml:space="preserve">Número de Galones de Combustible consumidos. </t>
  </si>
  <si>
    <t>Artículo 348 -. Adquisición de vehículos y maquinaria.</t>
  </si>
  <si>
    <t>Adquisición, vehiculos y maquinaria</t>
  </si>
  <si>
    <t>Numero de Vehiculos</t>
  </si>
  <si>
    <t>Artículo 349 -. Fotocopiado, multicopiado e impresión.</t>
  </si>
  <si>
    <t xml:space="preserve">Impresión </t>
  </si>
  <si>
    <t>Número de folios impresos.</t>
  </si>
  <si>
    <t>Fotocopiado</t>
  </si>
  <si>
    <t xml:space="preserve">Número de fotocopias tomadas. </t>
  </si>
  <si>
    <t>Artículo 350 -. Publicidad distrital.</t>
  </si>
  <si>
    <t>Edición, impresión, reproducción o publicación de avisos, informes, folletos o textos institucionales, piezas de comunicación, tales como avisos, folletos, cuadernillos, entre otros</t>
  </si>
  <si>
    <t>Contratos de publicidad y/o propaganda personalizada (agendas, almanaques, libretas, pocillos, vasos, esferos, regalos corporativos, souvenir o recuerdos</t>
  </si>
  <si>
    <t>Artículo 351 -. Cajas menores.</t>
  </si>
  <si>
    <t>Cajas menores</t>
  </si>
  <si>
    <t>Artículo 352 -. Mantenimiento o reparación de bienes inmuebles o muebles.</t>
  </si>
  <si>
    <t xml:space="preserve">Mantenimiento o reparación de bienes inmuebles o muebles  </t>
  </si>
  <si>
    <t>Artículo 353 -. Suscripciones.</t>
  </si>
  <si>
    <t>Suscripción física</t>
  </si>
  <si>
    <t xml:space="preserve">Cantidad de suscripciones contratadas en la vigencia. </t>
  </si>
  <si>
    <t>Suscripción electrónica</t>
  </si>
  <si>
    <t>Artículo 354 -. Servicios públicos.</t>
  </si>
  <si>
    <t>Agua</t>
  </si>
  <si>
    <t>Cantidad de Metros cúbicos</t>
  </si>
  <si>
    <t>Gas</t>
  </si>
  <si>
    <t>Energía</t>
  </si>
  <si>
    <t>Cantidad de KWH.</t>
  </si>
  <si>
    <t>Artículo 360 Manejo de activos en desuso</t>
  </si>
  <si>
    <t xml:space="preserve"> Manejo de activos en desuso</t>
  </si>
  <si>
    <t>Numero de activos en desuso</t>
  </si>
  <si>
    <t>Aseo y cafetería</t>
  </si>
  <si>
    <t>Vigilancia</t>
  </si>
  <si>
    <t>Servicio de transporte</t>
  </si>
  <si>
    <t>Mensajería</t>
  </si>
  <si>
    <t>La ejecución de las vigencias futuras ha permitido asegurar la continuidad en la prestación de los servicios contratados con Servicios Postales Nacionales S.A.S. – 4-72, correspondientes a la radicación de correspondencia, el envío de correo certificado, correo electrónico certificado y la recepción, clasificación y distribución de la correspondencia de entrada para las diferentes dependencias de la Entidad, garantizando la disponibilidad permanente de estos servicios durante la vigencia contractual.
En el seguimiento a la ejecución se observa un incremento en el consumo de los servicios entre enero y junio de 2026 respecto del mismo período de 2025, al pasar de $313.872.172 millones a $440.138.751. Este comportamiento obedece al incremento en la demanda de los servicios de correo electrónico certificado y de mensajería requeridos para la gestión de las comunicaciones oficiales de la Entidad; siendo una tendencia a la baja en los envíos físicos por servicio masivo y correo certificado, ya que se aumentó un motorizado para hacer más eficientes las entregas físicas de las notificaciones; la variación en los costos de personal se incrementó notablemente debido al Decreto del salario mínimo emitido por el Gobierno Nacional, estos costos nos permiten atender oportunamente las necesidades operativas, mantener la continuidad en la prestación del servicio, asegurar la trazabilidad de los envíos y la distribución de la correspondencia de entrada conforme a los requerimientos institucionales y normativa vigente.</t>
  </si>
  <si>
    <t>Arriendos sedes</t>
  </si>
  <si>
    <t>Sedes Arrendadas</t>
  </si>
  <si>
    <t>Papelería Y Ferretería</t>
  </si>
  <si>
    <t>Licencias</t>
  </si>
  <si>
    <t>Numero de licencias adquiridas</t>
  </si>
  <si>
    <t>2025 semestre I: Licencias correspondientes a Office 365 $1.186 millones.
2025 semestre II: Argis $233 millones, Adobe $38 millones, Office 365 para 2026 $1.342 millones.
2026 Semestre I: Licencias correspondientes a ArcGIS $220 millones.</t>
  </si>
  <si>
    <t>PARA LA VIGENCIA 2025 CORRESPONDE A LA ORDEN DE COMPRA 134257-2024,
* EL I SEMESTRE  SE GIRARON 3,379,436 Y COMPROMETIO  $2.500.000, CORRESPONDIENTE A LA ADICION 1 Y PROROGA 1
* Y PARA EL SEGUNDO SEMESTRE SE GIRO $1.752.483</t>
  </si>
  <si>
    <t xml:space="preserve">PARA LA VIGENCIA 2025
* EL I SEMESTRE SE COMPROMETIO  $100.000.000,CORRESPONDIENTES ADICIÓN NO 1 PRORROGA NO 2 AL CONTRATO NÚMERO 698 2024
*EL II SEMESTRE SE COMPROMETIO  $30.000.000,CORRESPONDIENTES ADICIÓN NO 1 PRORROGA NO 2 AL CONTRATO NÚMERO 698 2024
</t>
  </si>
  <si>
    <t>EL GIRO DE ENERO DE 552360 CORREPONDE A LA FACTURACION DEL MES DE DICIEMBRE DEL 2025</t>
  </si>
  <si>
    <t>*el giro realizado por 75,000,000  registrado  en el periodo del 1 DE ENERO AL 30 DE JUNIO 2025; corresponde al pago del Plan de Cpacitación del 2024.
*</t>
  </si>
  <si>
    <t>"PARA LA VIGENCIA 2025 CORRESPONDE A LA ORDEN DE COMPRA 112695-2024,
* EL I SEMESTRE  SE GIRÓ $4.786.932 Y NO HUBO COMPROMISOS.
* Y PARA EL SEGUNDO SEMESTRE SE GIRÓ $9.555.208 Y SE COMPROMETIÓ $30.874.000</t>
  </si>
  <si>
    <t>5.  Empresa de Acueducto y Alcantarillado de Bogotá-EAAB</t>
  </si>
  <si>
    <t>SEGUIMIENTO DEL 1 DE ENERO AL 30 DE JUNIO DE 2026
CONSUMO EN UNIDAD DE MEDIDA</t>
  </si>
  <si>
    <t>SEGUIMIENTO DEL 1 DE ENERO AL 30 DE JUNIO DE 2026
EJECUCION</t>
  </si>
  <si>
    <t>Realización o programación de recepciones, fiestas, agasajos o conmemoraciones, y que además incluyan el servicio o suministro de alimentos, que impliquen en todo caso erogaciones con cargo al presupuesto asignado</t>
  </si>
  <si>
    <t>4. Empresa de Renovación y Desarrollo Urbano de Bogotá-RENOBO</t>
  </si>
  <si>
    <t>La cantidad de horas se mantienen en un nivel similar al mismo periodo del año pasado y en gran medida se causaron debido a las jornadas electorales del mes de marzo, mayo y junio, en  donde los conductores prestaron servicios de apoyo a la Registraduría Nacional.</t>
  </si>
  <si>
    <t>Durante el período comprendido entre el 1 de enero y el 30 de junio de 2026, no se realizaron comisiones de servicio, ni al interior ni al exterior del país, cuyos gastos fueran asumidos por la empresa.</t>
  </si>
  <si>
    <t>La compensación de vacaciones corresponde a la desvinculación de ocho servidores de la entidad.</t>
  </si>
  <si>
    <t>En el periodo del 01 de enero al 30 de junio 2026 no se entregaron bonos navideños.</t>
  </si>
  <si>
    <t xml:space="preserve">Durante el período comprendido entre el 1 de enero y el 30 de junio de 2026 no se realizaron pagos de capacitación.  </t>
  </si>
  <si>
    <t>El incremento del gasto obedece a la ejecución de las actividades programadas en el Plan de Bienestar durante el primer semestre de 2026, entre ellas la Semana de la Salud y las intervenciones psicosociales derivadas de los resultados de la Batería de Riesgo Psicosocial.</t>
  </si>
  <si>
    <t xml:space="preserve">Durante el período comprendido entre el 1 de enero y el 30 de junio de 2026 no se realizaron eventos ni conmemoraciones. </t>
  </si>
  <si>
    <t>El valor Girado corresponde a los beneficiarios que realizaron la renovación del periodo 2026-1, 3 beneficiarios que recibieron su giro de matricula y sostenimiento ($43.066.270), así  mismo durante el primer semestre de 2026 se realizó el giro de 2 beneficiarios por un total de $11.798.272 del periodo 2025-2 , correspondiente a Matricula y sostenimiento de un beneficiario que fue girado extemporáneo aprobado por la Junta Administradora y otro beneficiario nuevo quien recibía su giro de adjudicación , la cantidad de beneficiarios disminuyo porque 2 beneficiarios dado que no realizaron la renovación del periodo 2026-1 por tal motivo no se han desembolsado, así mismo para el primer semestre se abrió convocatoria y no se recibieron aspirantes.</t>
  </si>
  <si>
    <t>Para el primer semestre de 2025 la empresa contaba con 11 líneas móviles celulares por un valor mensual de  $841.158; para el mismo periodo del 2026 se cuentan con 7 líneas celulares por un valor mensual de $547.521; lo anterior debido a que partir de agosto de 2025, se cancelaron 4 líneas las cuales estaban asignadas a la OPCAS (Oficina de Participación Ciudadana y Asuntos Sociales.</t>
  </si>
  <si>
    <t>En el año 2025, a partir de febrero, se migró a telefonía IP</t>
  </si>
  <si>
    <t>El parque automotor de propiedad de la Empresa, se encuentran con garantía vigente ya que fueron adquiridos durante la vigencia 2024 por operación comercial a partir de recursos propios</t>
  </si>
  <si>
    <t>El parque automotor de la Empresa cuenta con sistema eléctrico con el fin de hacer uso eficiente de los recursos naturales enfocados en gestión ambiental</t>
  </si>
  <si>
    <t>Durante el primer semestre de 2026, la cantidad de impresiones disminuyó en comparación con el mismo período del año anterior. Sin embargo, el valor asociado presentó un incremento debido al consumo de kits de mantenimiento de una impresora (HP-631).
Es importante tener en cuenta que estos kits tienen una vida útil aproximada de entre uno y dos años, dependiendo de la frecuencia e intensidad de uso de cada equipo. Por lo tanto, el consumo de estos elementos debe considerarse como un factor que incidió en el incremento del valor durante el período analizado.</t>
  </si>
  <si>
    <t>Debido a que la caja menor de funcionamiento se constituyó mediante la Resolución 104 del 1 de abril de 2026, no se asignaron recursos entre los meses de enero a abril de 2026.</t>
  </si>
  <si>
    <t>Se trata de un contrato de ejecución instantánea, cuyo pago se pactó en un único desembolso. La vigencia de la afiliación es de doce (12) meses, contados a partir de la suscripción del Acta de Inicio, la cual tuvo lugar el 2 de enero de 2026. En cumplimiento de lo anterior, el trámite para el pago correspondiente se realizó el 27 de enero de 2026.</t>
  </si>
  <si>
    <t>N/A</t>
  </si>
  <si>
    <t>2. Unidad Administrativa Especial de Servicios Públicos-UAESP</t>
  </si>
  <si>
    <t>SEGUIMIENTO DEL 1 DE ENERO AL 31 DE JUNIO DE 2026
CONSUMO EN GIROS</t>
  </si>
  <si>
    <t>INDICADOR DE AUSTERIDAD 
(1-(total consumo unidad de medida en el periodo/total consumo unidad de medida del mismo periodo de año anterior))</t>
  </si>
  <si>
    <t>INDICADOR DE AUSTERIDAD 
EJECUCION (1-(total Ejecucion del periodo/total Ejecucion del mismo periodo de año anterior))</t>
  </si>
  <si>
    <t>INDICADOR DE AUSTERIDAD  
(1-(total giros del periodo/total giros del mismo periodo de año anterior))</t>
  </si>
  <si>
    <t>$27.543.921</t>
  </si>
  <si>
    <t xml:space="preserve">Adquisición, mantenimiento o reparación de bienes inmuebles o muebles  </t>
  </si>
  <si>
    <t>$4.142.770</t>
  </si>
  <si>
    <t xml:space="preserve">Gas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</si>
</sst>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6" formatCode="&quot;$&quot;\ #,##0;[Red]\-&quot;$&quot;\ #,##0"/>
    <numFmt numFmtId="42" formatCode="_-&quot;$&quot;\ * #,##0_-;\-&quot;$&quot;\ * #,##0_-;_-&quot;$&quot;\ * &quot;-&quot;_-;_-@_-"/>
    <numFmt numFmtId="43" formatCode="_-* #,##0.00_-;\-* #,##0.00_-;_-* &quot;-&quot;??_-;_-@_-"/>
    <numFmt numFmtId="164" formatCode="_-* #,##0_-;\-* #,##0_-;_-* &quot;-&quot;??_-;_-@_-"/>
    <numFmt numFmtId="165" formatCode="&quot;$&quot;\ #,##0"/>
    <numFmt numFmtId="166" formatCode="\$\ #,##0"/>
    <numFmt numFmtId="167" formatCode="_-* #,##0.000_-;\-* #,##0.000_-;_-* &quot;-&quot;??_-;_-@_-"/>
  </numFmts>
  <fonts count="18" x14ac:knownFonts="1">
    <font>
      <sz val="11"/>
      <color theme="1"/>
      <name val="Calibri"/>
      <family val="2"/>
      <scheme val="minor"/>
    </font>
    <font>
      <b/>
      <sz val="11"/>
      <color theme="8" tint="-0.249977111117893"/>
      <name val="Calibri"/>
      <family val="2"/>
      <scheme val="minor"/>
    </font>
    <font>
      <sz val="11"/>
      <color theme="1"/>
      <name val="Calibri"/>
      <family val="2"/>
      <scheme val="minor"/>
    </font>
    <font>
      <sz val="11"/>
      <color rgb="FF006100"/>
      <name val="Calibri"/>
      <family val="2"/>
      <scheme val="minor"/>
    </font>
    <font>
      <sz val="11"/>
      <name val="Calibri"/>
      <family val="2"/>
      <scheme val="minor"/>
    </font>
    <font>
      <b/>
      <sz val="24"/>
      <color theme="8" tint="-0.249977111117893"/>
      <name val="Calibri"/>
      <family val="2"/>
      <scheme val="minor"/>
    </font>
    <font>
      <b/>
      <sz val="11"/>
      <color theme="3"/>
      <name val="Calibri"/>
      <family val="2"/>
      <scheme val="minor"/>
    </font>
    <font>
      <sz val="11"/>
      <color theme="0" tint="-0.499984740745262"/>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1"/>
      <name val="Calibri"/>
      <family val="2"/>
    </font>
    <font>
      <b/>
      <sz val="11"/>
      <color rgb="FFFF0000"/>
      <name val="Calibri"/>
      <family val="2"/>
      <scheme val="minor"/>
    </font>
    <font>
      <sz val="11"/>
      <color rgb="FFFF0000"/>
      <name val="Calibri"/>
      <family val="2"/>
      <scheme val="minor"/>
    </font>
    <font>
      <sz val="9"/>
      <color indexed="81"/>
      <name val="Tahoma"/>
      <family val="2"/>
    </font>
    <font>
      <b/>
      <sz val="9"/>
      <color indexed="81"/>
      <name val="Tahoma"/>
      <family val="2"/>
    </font>
    <font>
      <b/>
      <sz val="10"/>
      <color theme="8" tint="-0.249977111117893"/>
      <name val="Calibri"/>
      <family val="2"/>
      <scheme val="minor"/>
    </font>
    <font>
      <sz val="10"/>
      <name val="Arial"/>
      <family val="2"/>
    </font>
  </fonts>
  <fills count="1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C6EFCE"/>
      </patternFill>
    </fill>
    <fill>
      <patternFill patternType="solid">
        <fgColor theme="4" tint="0.39997558519241921"/>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rgb="FFFFC000"/>
        <bgColor indexed="64"/>
      </patternFill>
    </fill>
    <fill>
      <patternFill patternType="solid">
        <fgColor rgb="FFF2F4F8"/>
        <bgColor rgb="FFF2F4F8"/>
      </patternFill>
    </fill>
  </fills>
  <borders count="39">
    <border>
      <left/>
      <right/>
      <top/>
      <bottom/>
      <diagonal/>
    </border>
    <border>
      <left style="thin">
        <color theme="4" tint="0.39994506668294322"/>
      </left>
      <right style="thin">
        <color theme="4" tint="0.39994506668294322"/>
      </right>
      <top style="thin">
        <color theme="4" tint="0.39994506668294322"/>
      </top>
      <bottom/>
      <diagonal/>
    </border>
    <border>
      <left style="thin">
        <color theme="4" tint="0.39994506668294322"/>
      </left>
      <right style="thin">
        <color theme="4" tint="0.39994506668294322"/>
      </right>
      <top/>
      <bottom/>
      <diagonal/>
    </border>
    <border>
      <left style="thin">
        <color theme="4" tint="0.39994506668294322"/>
      </left>
      <right style="thin">
        <color theme="4" tint="0.39994506668294322"/>
      </right>
      <top/>
      <bottom style="thin">
        <color theme="4" tint="0.39994506668294322"/>
      </bottom>
      <diagonal/>
    </border>
    <border>
      <left style="thin">
        <color theme="4" tint="0.39994506668294322"/>
      </left>
      <right/>
      <top/>
      <bottom/>
      <diagonal/>
    </border>
    <border>
      <left style="thin">
        <color theme="4" tint="0.39988402966399123"/>
      </left>
      <right style="thin">
        <color theme="4" tint="0.39988402966399123"/>
      </right>
      <top style="thin">
        <color theme="4" tint="0.39988402966399123"/>
      </top>
      <bottom style="thin">
        <color theme="4" tint="0.39988402966399123"/>
      </bottom>
      <diagonal/>
    </border>
    <border>
      <left style="thin">
        <color theme="4" tint="0.39988402966399123"/>
      </left>
      <right/>
      <top style="thin">
        <color theme="4" tint="0.39988402966399123"/>
      </top>
      <bottom style="thin">
        <color theme="4" tint="0.39988402966399123"/>
      </bottom>
      <diagonal/>
    </border>
    <border>
      <left/>
      <right style="thin">
        <color theme="4" tint="0.39988402966399123"/>
      </right>
      <top style="thin">
        <color theme="4" tint="0.39988402966399123"/>
      </top>
      <bottom style="thin">
        <color theme="4" tint="0.39988402966399123"/>
      </bottom>
      <diagonal/>
    </border>
    <border>
      <left/>
      <right/>
      <top style="thin">
        <color theme="4" tint="0.39988402966399123"/>
      </top>
      <bottom style="thin">
        <color theme="4" tint="0.39988402966399123"/>
      </bottom>
      <diagonal/>
    </border>
    <border>
      <left/>
      <right/>
      <top style="thin">
        <color theme="4" tint="0.39988402966399123"/>
      </top>
      <bottom/>
      <diagonal/>
    </border>
    <border>
      <left/>
      <right/>
      <top style="medium">
        <color theme="4" tint="0.39988402966399123"/>
      </top>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style="thin">
        <color rgb="FF00B0F0"/>
      </left>
      <right style="thin">
        <color rgb="FF00B0F0"/>
      </right>
      <top/>
      <bottom style="thin">
        <color rgb="FF00B0F0"/>
      </bottom>
      <diagonal/>
    </border>
    <border>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n">
        <color rgb="FF00B0F0"/>
      </left>
      <right style="thin">
        <color rgb="FF00B0F0"/>
      </right>
      <top style="thin">
        <color rgb="FF00B0F0"/>
      </top>
      <bottom/>
      <diagonal/>
    </border>
    <border>
      <left/>
      <right/>
      <top style="thin">
        <color rgb="FF00B0F0"/>
      </top>
      <bottom style="thin">
        <color rgb="FF00B0F0"/>
      </bottom>
      <diagonal/>
    </border>
    <border>
      <left style="thin">
        <color rgb="FF00B0F0"/>
      </left>
      <right/>
      <top style="thin">
        <color rgb="FF00B0F0"/>
      </top>
      <bottom style="thin">
        <color theme="4" tint="0.39997558519241921"/>
      </bottom>
      <diagonal/>
    </border>
    <border>
      <left style="thin">
        <color rgb="FF000000"/>
      </left>
      <right/>
      <top style="thin">
        <color rgb="FF000000"/>
      </top>
      <bottom/>
      <diagonal/>
    </border>
    <border>
      <left style="thin">
        <color rgb="FF000000"/>
      </left>
      <right/>
      <top style="thin">
        <color rgb="FF00B0F0"/>
      </top>
      <bottom/>
      <diagonal/>
    </border>
    <border>
      <left style="thin">
        <color rgb="FF00B0F0"/>
      </left>
      <right/>
      <top style="thin">
        <color theme="4" tint="0.39997558519241921"/>
      </top>
      <bottom/>
      <diagonal/>
    </border>
    <border>
      <left/>
      <right/>
      <top style="thin">
        <color theme="4" tint="0.39997558519241921"/>
      </top>
      <bottom/>
      <diagonal/>
    </border>
    <border>
      <left style="thin">
        <color theme="4" tint="0.39997558519241921"/>
      </left>
      <right/>
      <top style="thin">
        <color rgb="FF00B0F0"/>
      </top>
      <bottom/>
      <diagonal/>
    </border>
    <border>
      <left style="thin">
        <color theme="4" tint="0.39994506668294322"/>
      </left>
      <right/>
      <top style="thin">
        <color rgb="FF00B0F0"/>
      </top>
      <bottom/>
      <diagonal/>
    </border>
    <border>
      <left style="thin">
        <color rgb="FF000000"/>
      </left>
      <right/>
      <top style="thin">
        <color rgb="FF000000"/>
      </top>
      <bottom style="thin">
        <color rgb="FF000000"/>
      </bottom>
      <diagonal/>
    </border>
    <border>
      <left style="thin">
        <color rgb="FF000000"/>
      </left>
      <right/>
      <top style="thin">
        <color rgb="FF00B0F0"/>
      </top>
      <bottom style="thin">
        <color rgb="FF00B0F0"/>
      </bottom>
      <diagonal/>
    </border>
    <border>
      <left style="thin">
        <color rgb="FF00B0F0"/>
      </left>
      <right style="thin">
        <color rgb="FF00B0F0"/>
      </right>
      <top/>
      <bottom/>
      <diagonal/>
    </border>
    <border>
      <left style="thin">
        <color rgb="FF000000"/>
      </left>
      <right style="thin">
        <color rgb="FF00B0F0"/>
      </right>
      <top style="thin">
        <color rgb="FF00B0F0"/>
      </top>
      <bottom/>
      <diagonal/>
    </border>
    <border>
      <left style="thin">
        <color rgb="FF000000"/>
      </left>
      <right style="thin">
        <color rgb="FF00B0F0"/>
      </right>
      <top/>
      <bottom style="thin">
        <color rgb="FF00B0F0"/>
      </bottom>
      <diagonal/>
    </border>
    <border>
      <left/>
      <right/>
      <top/>
      <bottom style="thin">
        <color theme="4" tint="0.39988402966399123"/>
      </bottom>
      <diagonal/>
    </border>
    <border>
      <left style="thin">
        <color theme="4" tint="0.39994506668294322"/>
      </left>
      <right/>
      <top/>
      <bottom style="thin">
        <color rgb="FF00B0F0"/>
      </bottom>
      <diagonal/>
    </border>
    <border>
      <left/>
      <right/>
      <top/>
      <bottom style="thin">
        <color rgb="FF00B0F0"/>
      </bottom>
      <diagonal/>
    </border>
    <border>
      <left style="thin">
        <color theme="4" tint="0.39988402966399123"/>
      </left>
      <right/>
      <top/>
      <bottom/>
      <diagonal/>
    </border>
    <border>
      <left style="thin">
        <color rgb="FF00B0F0"/>
      </left>
      <right style="thin">
        <color rgb="FF00B0F0"/>
      </right>
      <top style="thin">
        <color rgb="FF00B0F0"/>
      </top>
      <bottom style="thin">
        <color indexed="64"/>
      </bottom>
      <diagonal/>
    </border>
    <border>
      <left/>
      <right style="thin">
        <color theme="4" tint="0.39994506668294322"/>
      </right>
      <top/>
      <bottom/>
      <diagonal/>
    </border>
    <border>
      <left/>
      <right style="thin">
        <color rgb="FFD9D9D9"/>
      </right>
      <top/>
      <bottom style="thin">
        <color rgb="FFD9D9D9"/>
      </bottom>
      <diagonal/>
    </border>
  </borders>
  <cellStyleXfs count="11">
    <xf numFmtId="0" fontId="0" fillId="0" borderId="0"/>
    <xf numFmtId="42" fontId="2" fillId="0" borderId="0"/>
    <xf numFmtId="9" fontId="2" fillId="0" borderId="0"/>
    <xf numFmtId="0" fontId="3" fillId="6" borderId="0"/>
    <xf numFmtId="43" fontId="2" fillId="0" borderId="0"/>
    <xf numFmtId="43" fontId="2" fillId="0" borderId="0"/>
    <xf numFmtId="9" fontId="2" fillId="0" borderId="0"/>
    <xf numFmtId="42" fontId="2" fillId="0" borderId="0"/>
    <xf numFmtId="43" fontId="2" fillId="0" borderId="0" applyFont="0" applyFill="0" applyBorder="0" applyAlignment="0" applyProtection="0"/>
    <xf numFmtId="9" fontId="2" fillId="0" borderId="0" applyFont="0" applyFill="0" applyBorder="0" applyAlignment="0" applyProtection="0"/>
    <xf numFmtId="42" fontId="2" fillId="0" borderId="0" applyFont="0" applyFill="0" applyBorder="0" applyAlignment="0" applyProtection="0"/>
  </cellStyleXfs>
  <cellXfs count="519">
    <xf numFmtId="0" fontId="0" fillId="0" borderId="0" xfId="0"/>
    <xf numFmtId="0" fontId="0" fillId="0" borderId="0" xfId="0" applyAlignment="1">
      <alignment horizontal="left" vertical="center"/>
    </xf>
    <xf numFmtId="0" fontId="0" fillId="2" borderId="1" xfId="0" applyFill="1" applyBorder="1" applyAlignment="1">
      <alignment vertical="center"/>
    </xf>
    <xf numFmtId="0" fontId="0" fillId="2" borderId="0" xfId="0" applyFill="1" applyAlignment="1">
      <alignment vertical="center"/>
    </xf>
    <xf numFmtId="0" fontId="3" fillId="6" borderId="0" xfId="3" applyAlignment="1">
      <alignment horizontal="center" vertical="center"/>
    </xf>
    <xf numFmtId="0" fontId="0" fillId="2" borderId="3" xfId="0" applyFill="1" applyBorder="1" applyAlignment="1">
      <alignment vertical="center"/>
    </xf>
    <xf numFmtId="0" fontId="0" fillId="2" borderId="2" xfId="0" applyFill="1" applyBorder="1" applyAlignment="1">
      <alignment vertical="center"/>
    </xf>
    <xf numFmtId="0" fontId="0" fillId="2" borderId="5" xfId="0" applyFill="1" applyBorder="1" applyAlignment="1">
      <alignment vertical="center"/>
    </xf>
    <xf numFmtId="0" fontId="0" fillId="2" borderId="5" xfId="0" applyFill="1" applyBorder="1" applyAlignment="1">
      <alignment vertical="center" wrapText="1"/>
    </xf>
    <xf numFmtId="0" fontId="0" fillId="0" borderId="0" xfId="0" applyProtection="1">
      <protection locked="0"/>
    </xf>
    <xf numFmtId="9" fontId="0" fillId="0" borderId="0" xfId="2" applyFont="1" applyProtection="1">
      <protection locked="0"/>
    </xf>
    <xf numFmtId="164" fontId="0" fillId="0" borderId="0" xfId="4" applyNumberFormat="1" applyFont="1" applyProtection="1">
      <protection locked="0"/>
    </xf>
    <xf numFmtId="0" fontId="0" fillId="9" borderId="0" xfId="0" applyFill="1"/>
    <xf numFmtId="42" fontId="0" fillId="0" borderId="0" xfId="0" applyNumberFormat="1" applyProtection="1">
      <protection locked="0"/>
    </xf>
    <xf numFmtId="164" fontId="1" fillId="5" borderId="0" xfId="4" applyNumberFormat="1" applyFont="1" applyFill="1" applyAlignment="1" applyProtection="1">
      <alignment horizontal="right" vertical="center" wrapText="1"/>
      <protection locked="0"/>
    </xf>
    <xf numFmtId="164" fontId="0" fillId="0" borderId="0" xfId="4" applyNumberFormat="1" applyFont="1" applyAlignment="1" applyProtection="1">
      <alignment horizontal="right" vertical="center"/>
      <protection locked="0"/>
    </xf>
    <xf numFmtId="0" fontId="13" fillId="0" borderId="0" xfId="0" applyFont="1" applyProtection="1">
      <protection locked="0"/>
    </xf>
    <xf numFmtId="0" fontId="1" fillId="2" borderId="11" xfId="0" applyFont="1" applyFill="1" applyBorder="1" applyAlignment="1" applyProtection="1">
      <alignment horizontal="center" vertical="center" wrapText="1"/>
      <protection locked="0"/>
    </xf>
    <xf numFmtId="165" fontId="1" fillId="5" borderId="0" xfId="4" applyNumberFormat="1" applyFont="1" applyFill="1" applyAlignment="1" applyProtection="1">
      <alignment vertical="center" wrapText="1"/>
      <protection locked="0"/>
    </xf>
    <xf numFmtId="165" fontId="0" fillId="0" borderId="0" xfId="4" applyNumberFormat="1" applyFont="1" applyAlignment="1" applyProtection="1">
      <alignment vertical="center"/>
      <protection locked="0"/>
    </xf>
    <xf numFmtId="165" fontId="0" fillId="0" borderId="0" xfId="0" applyNumberFormat="1" applyAlignment="1" applyProtection="1">
      <alignment horizontal="right" vertical="center"/>
      <protection locked="0"/>
    </xf>
    <xf numFmtId="165" fontId="0" fillId="0" borderId="0" xfId="0" applyNumberFormat="1" applyAlignment="1" applyProtection="1">
      <alignment horizontal="right"/>
      <protection locked="0"/>
    </xf>
    <xf numFmtId="9" fontId="1" fillId="3" borderId="12" xfId="2" applyFont="1" applyFill="1" applyBorder="1" applyAlignment="1" applyProtection="1">
      <alignment vertical="center" wrapText="1"/>
      <protection locked="0"/>
    </xf>
    <xf numFmtId="9" fontId="1" fillId="3" borderId="13" xfId="2" applyFont="1" applyFill="1" applyBorder="1" applyAlignment="1" applyProtection="1">
      <alignment vertical="center" wrapText="1"/>
      <protection locked="0"/>
    </xf>
    <xf numFmtId="9" fontId="1" fillId="3" borderId="14" xfId="2" applyFont="1" applyFill="1" applyBorder="1" applyAlignment="1" applyProtection="1">
      <alignment vertical="center" wrapText="1"/>
      <protection locked="0"/>
    </xf>
    <xf numFmtId="0" fontId="0" fillId="2" borderId="0" xfId="0" applyFill="1" applyAlignment="1" applyProtection="1">
      <alignment horizontal="center" vertical="center"/>
      <protection locked="0"/>
    </xf>
    <xf numFmtId="0" fontId="0" fillId="0" borderId="0" xfId="0" applyAlignment="1" applyProtection="1">
      <alignment horizontal="center" vertical="center"/>
      <protection locked="0"/>
    </xf>
    <xf numFmtId="0" fontId="7" fillId="2" borderId="6" xfId="0" applyFont="1" applyFill="1" applyBorder="1" applyAlignment="1" applyProtection="1">
      <alignment vertical="center"/>
      <protection locked="0"/>
    </xf>
    <xf numFmtId="0" fontId="7" fillId="2" borderId="8" xfId="0" applyFont="1" applyFill="1" applyBorder="1" applyAlignment="1" applyProtection="1">
      <alignment vertical="center"/>
      <protection locked="0"/>
    </xf>
    <xf numFmtId="0" fontId="1" fillId="4" borderId="6" xfId="0" applyFont="1" applyFill="1" applyBorder="1" applyAlignment="1" applyProtection="1">
      <alignment horizontal="center" vertical="center" wrapText="1"/>
      <protection locked="0"/>
    </xf>
    <xf numFmtId="10" fontId="0" fillId="0" borderId="0" xfId="0" applyNumberFormat="1" applyProtection="1">
      <protection locked="0"/>
    </xf>
    <xf numFmtId="2" fontId="7" fillId="2" borderId="8" xfId="0" applyNumberFormat="1" applyFont="1" applyFill="1" applyBorder="1" applyAlignment="1" applyProtection="1">
      <alignment horizontal="center" vertical="center"/>
      <protection locked="0"/>
    </xf>
    <xf numFmtId="2" fontId="0" fillId="0" borderId="0" xfId="4" applyNumberFormat="1" applyFont="1" applyAlignment="1" applyProtection="1">
      <alignment horizontal="center" vertical="center"/>
      <protection locked="0"/>
    </xf>
    <xf numFmtId="165" fontId="7" fillId="2" borderId="8" xfId="0" applyNumberFormat="1" applyFont="1" applyFill="1" applyBorder="1" applyAlignment="1" applyProtection="1">
      <alignment vertical="center"/>
      <protection locked="0"/>
    </xf>
    <xf numFmtId="165" fontId="1" fillId="3" borderId="13" xfId="2" applyNumberFormat="1" applyFont="1" applyFill="1" applyBorder="1" applyAlignment="1" applyProtection="1">
      <alignment vertical="center" wrapText="1"/>
      <protection locked="0"/>
    </xf>
    <xf numFmtId="42" fontId="0" fillId="11" borderId="17" xfId="1" applyFont="1" applyFill="1" applyBorder="1" applyAlignment="1" applyProtection="1">
      <alignment horizontal="left" vertical="center" wrapText="1"/>
      <protection locked="0"/>
    </xf>
    <xf numFmtId="0" fontId="1" fillId="3" borderId="22" xfId="0" applyFont="1" applyFill="1" applyBorder="1" applyAlignment="1" applyProtection="1">
      <alignment vertical="center" wrapText="1"/>
      <protection locked="0"/>
    </xf>
    <xf numFmtId="0" fontId="1" fillId="3" borderId="12" xfId="0" applyFont="1" applyFill="1" applyBorder="1" applyAlignment="1" applyProtection="1">
      <alignment horizontal="center" vertical="center" wrapText="1"/>
      <protection locked="0"/>
    </xf>
    <xf numFmtId="9" fontId="6" fillId="3" borderId="12" xfId="2" applyFont="1" applyFill="1" applyBorder="1" applyAlignment="1" applyProtection="1">
      <alignment horizontal="center" vertical="center" wrapText="1"/>
      <protection locked="0"/>
    </xf>
    <xf numFmtId="164" fontId="1" fillId="3" borderId="12" xfId="4" applyNumberFormat="1" applyFont="1" applyFill="1" applyBorder="1" applyAlignment="1" applyProtection="1">
      <alignment horizontal="center" vertical="center" wrapText="1"/>
      <protection locked="0"/>
    </xf>
    <xf numFmtId="9" fontId="1" fillId="3" borderId="12" xfId="2" applyFont="1" applyFill="1" applyBorder="1" applyAlignment="1" applyProtection="1">
      <alignment horizontal="center" vertical="center" wrapText="1"/>
      <protection locked="0"/>
    </xf>
    <xf numFmtId="165" fontId="1" fillId="3" borderId="13" xfId="2" applyNumberFormat="1" applyFont="1" applyFill="1" applyBorder="1" applyAlignment="1" applyProtection="1">
      <alignment horizontal="center" vertical="center" wrapText="1"/>
      <protection locked="0"/>
    </xf>
    <xf numFmtId="0" fontId="1" fillId="4" borderId="12" xfId="0" applyFont="1" applyFill="1" applyBorder="1" applyAlignment="1" applyProtection="1">
      <alignment horizontal="center" vertical="center" wrapText="1"/>
      <protection locked="0"/>
    </xf>
    <xf numFmtId="2" fontId="1" fillId="8" borderId="12" xfId="4" applyNumberFormat="1" applyFont="1" applyFill="1" applyBorder="1" applyAlignment="1" applyProtection="1">
      <alignment horizontal="center" vertical="center" wrapText="1"/>
      <protection locked="0"/>
    </xf>
    <xf numFmtId="164" fontId="1" fillId="8" borderId="12" xfId="4" applyNumberFormat="1" applyFont="1" applyFill="1" applyBorder="1" applyAlignment="1" applyProtection="1">
      <alignment horizontal="center" vertical="center" wrapText="1"/>
      <protection locked="0"/>
    </xf>
    <xf numFmtId="0" fontId="1" fillId="8" borderId="12" xfId="0" applyFont="1" applyFill="1" applyBorder="1" applyAlignment="1" applyProtection="1">
      <alignment horizontal="center" vertical="center" wrapText="1"/>
      <protection locked="0"/>
    </xf>
    <xf numFmtId="0" fontId="12" fillId="8" borderId="12" xfId="0" applyFont="1" applyFill="1" applyBorder="1" applyAlignment="1" applyProtection="1">
      <alignment horizontal="center" vertical="center" wrapText="1"/>
      <protection locked="0"/>
    </xf>
    <xf numFmtId="0" fontId="1" fillId="8" borderId="23" xfId="0" applyFont="1" applyFill="1" applyBorder="1" applyAlignment="1" applyProtection="1">
      <alignment horizontal="center" vertical="center" wrapText="1"/>
      <protection locked="0"/>
    </xf>
    <xf numFmtId="0" fontId="12" fillId="8" borderId="24" xfId="0" applyFont="1" applyFill="1" applyBorder="1" applyAlignment="1" applyProtection="1">
      <alignment horizontal="center" vertical="center" wrapText="1"/>
      <protection locked="0"/>
    </xf>
    <xf numFmtId="0" fontId="1" fillId="8" borderId="18" xfId="0" applyFont="1" applyFill="1" applyBorder="1" applyAlignment="1" applyProtection="1">
      <alignment horizontal="center" vertical="center" wrapText="1"/>
      <protection locked="0"/>
    </xf>
    <xf numFmtId="0" fontId="1" fillId="9" borderId="13" xfId="0" applyFont="1" applyFill="1" applyBorder="1" applyAlignment="1" applyProtection="1">
      <alignment horizontal="center" vertical="center" wrapText="1"/>
      <protection locked="0"/>
    </xf>
    <xf numFmtId="0" fontId="1" fillId="9" borderId="13" xfId="0" applyFont="1" applyFill="1" applyBorder="1" applyAlignment="1" applyProtection="1">
      <alignment horizontal="center" vertical="top" wrapText="1"/>
      <protection locked="0"/>
    </xf>
    <xf numFmtId="9" fontId="6" fillId="9" borderId="13" xfId="2" applyFont="1" applyFill="1" applyBorder="1" applyAlignment="1" applyProtection="1">
      <alignment horizontal="center" vertical="center" wrapText="1"/>
      <protection locked="0"/>
    </xf>
    <xf numFmtId="164" fontId="1" fillId="9" borderId="13" xfId="4" applyNumberFormat="1" applyFont="1" applyFill="1" applyBorder="1" applyAlignment="1" applyProtection="1">
      <alignment horizontal="right" vertical="center" wrapText="1"/>
      <protection locked="0"/>
    </xf>
    <xf numFmtId="165" fontId="1" fillId="9" borderId="24" xfId="4" applyNumberFormat="1" applyFont="1" applyFill="1" applyBorder="1" applyAlignment="1" applyProtection="1">
      <alignment vertical="center" wrapText="1"/>
      <protection locked="0"/>
    </xf>
    <xf numFmtId="164" fontId="1" fillId="9" borderId="24" xfId="4" applyNumberFormat="1" applyFont="1" applyFill="1" applyBorder="1" applyAlignment="1" applyProtection="1">
      <alignment horizontal="right" vertical="center" wrapText="1"/>
      <protection locked="0"/>
    </xf>
    <xf numFmtId="165" fontId="1" fillId="9" borderId="13" xfId="0" applyNumberFormat="1" applyFont="1" applyFill="1" applyBorder="1" applyAlignment="1" applyProtection="1">
      <alignment horizontal="right" vertical="center" wrapText="1"/>
      <protection locked="0"/>
    </xf>
    <xf numFmtId="2" fontId="1" fillId="9" borderId="25" xfId="4" applyNumberFormat="1" applyFont="1" applyFill="1" applyBorder="1" applyAlignment="1" applyProtection="1">
      <alignment horizontal="center" vertical="center" wrapText="1"/>
      <protection locked="0"/>
    </xf>
    <xf numFmtId="0" fontId="12" fillId="9" borderId="13" xfId="0" applyFont="1" applyFill="1" applyBorder="1" applyAlignment="1" applyProtection="1">
      <alignment horizontal="center" vertical="center" wrapText="1"/>
      <protection locked="0"/>
    </xf>
    <xf numFmtId="0" fontId="1" fillId="9" borderId="24" xfId="0" applyFont="1" applyFill="1" applyBorder="1" applyAlignment="1" applyProtection="1">
      <alignment horizontal="center" vertical="center" wrapText="1"/>
      <protection locked="0"/>
    </xf>
    <xf numFmtId="0" fontId="4" fillId="0" borderId="12" xfId="0" applyFont="1" applyBorder="1" applyAlignment="1" applyProtection="1">
      <alignment horizontal="left" vertical="center" wrapText="1"/>
      <protection locked="0"/>
    </xf>
    <xf numFmtId="10" fontId="4" fillId="0" borderId="12" xfId="2" applyNumberFormat="1" applyFont="1" applyBorder="1" applyAlignment="1" applyProtection="1">
      <alignment horizontal="center" vertical="center" wrapText="1"/>
      <protection locked="0"/>
    </xf>
    <xf numFmtId="4" fontId="0" fillId="0" borderId="12" xfId="0" applyNumberFormat="1" applyBorder="1" applyAlignment="1" applyProtection="1">
      <alignment horizontal="right" vertical="center"/>
      <protection locked="0"/>
    </xf>
    <xf numFmtId="166" fontId="4" fillId="0" borderId="12" xfId="1" applyNumberFormat="1" applyFont="1" applyBorder="1" applyAlignment="1" applyProtection="1">
      <alignment horizontal="right" vertical="center"/>
      <protection locked="0"/>
    </xf>
    <xf numFmtId="166" fontId="0" fillId="0" borderId="12" xfId="1" applyNumberFormat="1" applyFont="1" applyBorder="1" applyAlignment="1" applyProtection="1">
      <alignment horizontal="right" vertical="center"/>
      <protection locked="0"/>
    </xf>
    <xf numFmtId="4" fontId="4" fillId="0" borderId="12" xfId="4" applyNumberFormat="1" applyFont="1" applyBorder="1" applyAlignment="1" applyProtection="1">
      <alignment horizontal="right" vertical="center" wrapText="1"/>
      <protection locked="0"/>
    </xf>
    <xf numFmtId="4" fontId="0" fillId="2" borderId="12" xfId="0" applyNumberFormat="1" applyFill="1" applyBorder="1" applyAlignment="1" applyProtection="1">
      <alignment horizontal="right" vertical="center"/>
      <protection locked="0"/>
    </xf>
    <xf numFmtId="166" fontId="0" fillId="2" borderId="12" xfId="1" applyNumberFormat="1" applyFont="1" applyFill="1" applyBorder="1" applyAlignment="1" applyProtection="1">
      <alignment horizontal="right" vertical="center"/>
      <protection locked="0"/>
    </xf>
    <xf numFmtId="4" fontId="0" fillId="8" borderId="12" xfId="4" applyNumberFormat="1" applyFont="1" applyFill="1" applyBorder="1" applyAlignment="1" applyProtection="1">
      <alignment horizontal="center" vertical="center"/>
      <protection locked="0"/>
    </xf>
    <xf numFmtId="166" fontId="0" fillId="8" borderId="12" xfId="1" applyNumberFormat="1" applyFont="1" applyFill="1" applyBorder="1" applyAlignment="1" applyProtection="1">
      <alignment horizontal="right" vertical="center" wrapText="1"/>
      <protection locked="0"/>
    </xf>
    <xf numFmtId="10" fontId="0" fillId="8" borderId="12" xfId="2" applyNumberFormat="1" applyFont="1" applyFill="1" applyBorder="1" applyAlignment="1" applyProtection="1">
      <alignment horizontal="center" vertical="center"/>
      <protection locked="0"/>
    </xf>
    <xf numFmtId="10" fontId="0" fillId="8" borderId="12" xfId="0" applyNumberFormat="1" applyFill="1" applyBorder="1" applyAlignment="1" applyProtection="1">
      <alignment horizontal="center" vertical="center"/>
      <protection locked="0"/>
    </xf>
    <xf numFmtId="9" fontId="0" fillId="8" borderId="18" xfId="2" applyFont="1" applyFill="1" applyBorder="1" applyAlignment="1" applyProtection="1">
      <alignment horizontal="center" vertical="center"/>
      <protection locked="0"/>
    </xf>
    <xf numFmtId="0" fontId="4" fillId="11" borderId="22" xfId="0" applyFont="1" applyFill="1" applyBorder="1" applyAlignment="1" applyProtection="1">
      <alignment horizontal="left" vertical="center" wrapText="1"/>
      <protection locked="0"/>
    </xf>
    <xf numFmtId="0" fontId="4" fillId="11" borderId="12" xfId="0" applyFont="1" applyFill="1" applyBorder="1" applyAlignment="1" applyProtection="1">
      <alignment horizontal="left" vertical="center" wrapText="1"/>
      <protection locked="0"/>
    </xf>
    <xf numFmtId="9" fontId="4" fillId="11" borderId="12" xfId="2" applyFont="1" applyFill="1" applyBorder="1" applyAlignment="1" applyProtection="1">
      <alignment horizontal="center" vertical="center" wrapText="1"/>
      <protection locked="0"/>
    </xf>
    <xf numFmtId="4" fontId="0" fillId="11" borderId="12" xfId="4" applyNumberFormat="1" applyFont="1" applyFill="1" applyBorder="1" applyAlignment="1" applyProtection="1">
      <alignment horizontal="right" vertical="center"/>
      <protection locked="0"/>
    </xf>
    <xf numFmtId="166" fontId="0" fillId="11" borderId="12" xfId="1" applyNumberFormat="1" applyFont="1" applyFill="1" applyBorder="1" applyAlignment="1" applyProtection="1">
      <alignment horizontal="right" vertical="center"/>
      <protection locked="0"/>
    </xf>
    <xf numFmtId="4" fontId="4" fillId="11" borderId="12" xfId="4" applyNumberFormat="1" applyFont="1" applyFill="1" applyBorder="1" applyAlignment="1" applyProtection="1">
      <alignment horizontal="right" vertical="center" wrapText="1"/>
      <protection locked="0"/>
    </xf>
    <xf numFmtId="166" fontId="4" fillId="11" borderId="12" xfId="1" applyNumberFormat="1" applyFont="1" applyFill="1" applyBorder="1" applyAlignment="1" applyProtection="1">
      <alignment vertical="center"/>
      <protection locked="0"/>
    </xf>
    <xf numFmtId="4" fontId="0" fillId="2" borderId="12" xfId="4" applyNumberFormat="1" applyFont="1" applyFill="1" applyBorder="1" applyAlignment="1" applyProtection="1">
      <alignment horizontal="right" vertical="center"/>
      <protection locked="0"/>
    </xf>
    <xf numFmtId="0" fontId="0" fillId="11" borderId="12" xfId="0" applyFill="1" applyBorder="1" applyAlignment="1" applyProtection="1">
      <alignment horizontal="left" vertical="center" wrapText="1"/>
      <protection locked="0"/>
    </xf>
    <xf numFmtId="0" fontId="0" fillId="8" borderId="18" xfId="0" applyFill="1" applyBorder="1" applyAlignment="1" applyProtection="1">
      <alignment horizontal="left" vertical="center" wrapText="1"/>
      <protection locked="0"/>
    </xf>
    <xf numFmtId="9" fontId="4" fillId="0" borderId="12" xfId="2" applyFont="1" applyBorder="1" applyAlignment="1" applyProtection="1">
      <alignment horizontal="center" vertical="center" wrapText="1"/>
      <protection locked="0"/>
    </xf>
    <xf numFmtId="166" fontId="4" fillId="0" borderId="12" xfId="4" applyNumberFormat="1" applyFont="1" applyBorder="1" applyAlignment="1" applyProtection="1">
      <alignment vertical="center" wrapText="1"/>
      <protection locked="0"/>
    </xf>
    <xf numFmtId="4" fontId="0" fillId="11" borderId="12" xfId="0" applyNumberFormat="1" applyFill="1" applyBorder="1" applyAlignment="1" applyProtection="1">
      <alignment horizontal="right" vertical="center"/>
      <protection locked="0"/>
    </xf>
    <xf numFmtId="166" fontId="4" fillId="11" borderId="12" xfId="4" applyNumberFormat="1" applyFont="1" applyFill="1" applyBorder="1" applyAlignment="1" applyProtection="1">
      <alignment vertical="center" wrapText="1"/>
      <protection locked="0"/>
    </xf>
    <xf numFmtId="0" fontId="4" fillId="0" borderId="22" xfId="0" applyFont="1" applyBorder="1" applyAlignment="1" applyProtection="1">
      <alignment horizontal="left" vertical="center" wrapText="1"/>
      <protection locked="0"/>
    </xf>
    <xf numFmtId="166" fontId="4" fillId="0" borderId="12" xfId="1" applyNumberFormat="1" applyFont="1" applyBorder="1" applyAlignment="1" applyProtection="1">
      <alignment vertical="center"/>
      <protection locked="0"/>
    </xf>
    <xf numFmtId="166" fontId="4" fillId="2" borderId="12" xfId="1" applyNumberFormat="1" applyFont="1" applyFill="1" applyBorder="1" applyAlignment="1" applyProtection="1">
      <alignment horizontal="right" vertical="center"/>
      <protection locked="0"/>
    </xf>
    <xf numFmtId="166" fontId="0" fillId="11" borderId="12" xfId="1" applyNumberFormat="1" applyFont="1" applyFill="1" applyBorder="1" applyAlignment="1" applyProtection="1">
      <alignment vertical="center"/>
      <protection locked="0"/>
    </xf>
    <xf numFmtId="164" fontId="4" fillId="11" borderId="12" xfId="4" applyNumberFormat="1" applyFont="1" applyFill="1" applyBorder="1" applyAlignment="1" applyProtection="1">
      <alignment horizontal="left" vertical="center" wrapText="1"/>
      <protection locked="0"/>
    </xf>
    <xf numFmtId="4" fontId="4" fillId="8" borderId="12" xfId="4" applyNumberFormat="1" applyFont="1" applyFill="1" applyBorder="1" applyAlignment="1" applyProtection="1">
      <alignment horizontal="center" vertical="center" wrapText="1"/>
      <protection locked="0"/>
    </xf>
    <xf numFmtId="0" fontId="0" fillId="0" borderId="22" xfId="0" applyBorder="1" applyAlignment="1" applyProtection="1">
      <alignment vertical="center" wrapText="1"/>
      <protection locked="0"/>
    </xf>
    <xf numFmtId="0" fontId="0" fillId="11" borderId="22" xfId="0" applyFill="1" applyBorder="1" applyAlignment="1" applyProtection="1">
      <alignment vertical="center" wrapText="1"/>
      <protection locked="0"/>
    </xf>
    <xf numFmtId="0" fontId="0" fillId="11" borderId="12" xfId="0" applyFill="1" applyBorder="1" applyAlignment="1" applyProtection="1">
      <alignment vertical="center" wrapText="1"/>
      <protection locked="0"/>
    </xf>
    <xf numFmtId="4" fontId="4" fillId="11" borderId="12" xfId="0" applyNumberFormat="1" applyFont="1" applyFill="1" applyBorder="1" applyAlignment="1" applyProtection="1">
      <alignment horizontal="right" vertical="center"/>
      <protection locked="0"/>
    </xf>
    <xf numFmtId="4" fontId="4" fillId="2" borderId="12" xfId="0" applyNumberFormat="1" applyFont="1" applyFill="1" applyBorder="1" applyAlignment="1" applyProtection="1">
      <alignment horizontal="right" vertical="center"/>
      <protection locked="0"/>
    </xf>
    <xf numFmtId="0" fontId="4" fillId="11" borderId="12" xfId="4" applyNumberFormat="1" applyFont="1" applyFill="1" applyBorder="1" applyAlignment="1" applyProtection="1">
      <alignment horizontal="left" vertical="top" wrapText="1"/>
      <protection locked="0"/>
    </xf>
    <xf numFmtId="9" fontId="0" fillId="8" borderId="18" xfId="2" applyFont="1" applyFill="1" applyBorder="1" applyAlignment="1" applyProtection="1">
      <alignment horizontal="center" vertical="center" wrapText="1"/>
      <protection locked="0"/>
    </xf>
    <xf numFmtId="0" fontId="10" fillId="0" borderId="12" xfId="0" applyFont="1" applyBorder="1" applyAlignment="1" applyProtection="1">
      <alignment vertical="top" wrapText="1"/>
      <protection locked="0"/>
    </xf>
    <xf numFmtId="166" fontId="0" fillId="0" borderId="12" xfId="1" applyNumberFormat="1" applyFont="1" applyBorder="1" applyAlignment="1" applyProtection="1">
      <alignment vertical="center"/>
      <protection locked="0"/>
    </xf>
    <xf numFmtId="0" fontId="10" fillId="11" borderId="12" xfId="0" applyFont="1" applyFill="1" applyBorder="1" applyAlignment="1" applyProtection="1">
      <alignment horizontal="left" vertical="center" wrapText="1"/>
      <protection locked="0"/>
    </xf>
    <xf numFmtId="0" fontId="1" fillId="9" borderId="26" xfId="0" applyFont="1" applyFill="1" applyBorder="1" applyAlignment="1" applyProtection="1">
      <alignment horizontal="center" vertical="center" wrapText="1"/>
      <protection locked="0"/>
    </xf>
    <xf numFmtId="0" fontId="1" fillId="9" borderId="26" xfId="0" applyFont="1" applyFill="1" applyBorder="1" applyAlignment="1" applyProtection="1">
      <alignment horizontal="center" vertical="top" wrapText="1"/>
      <protection locked="0"/>
    </xf>
    <xf numFmtId="9" fontId="6" fillId="9" borderId="26" xfId="2" applyFont="1" applyFill="1" applyBorder="1" applyAlignment="1" applyProtection="1">
      <alignment horizontal="center" vertical="center" wrapText="1"/>
      <protection locked="0"/>
    </xf>
    <xf numFmtId="4" fontId="1" fillId="9" borderId="13" xfId="4" applyNumberFormat="1" applyFont="1" applyFill="1" applyBorder="1" applyAlignment="1" applyProtection="1">
      <alignment horizontal="right" vertical="center" wrapText="1"/>
      <protection locked="0"/>
    </xf>
    <xf numFmtId="166" fontId="1" fillId="9" borderId="13" xfId="4" applyNumberFormat="1" applyFont="1" applyFill="1" applyBorder="1" applyAlignment="1" applyProtection="1">
      <alignment vertical="center" wrapText="1"/>
      <protection locked="0"/>
    </xf>
    <xf numFmtId="4" fontId="1" fillId="9" borderId="13" xfId="0" applyNumberFormat="1" applyFont="1" applyFill="1" applyBorder="1" applyAlignment="1" applyProtection="1">
      <alignment horizontal="center" vertical="top" wrapText="1"/>
      <protection locked="0"/>
    </xf>
    <xf numFmtId="166" fontId="1" fillId="9" borderId="13" xfId="0" applyNumberFormat="1" applyFont="1" applyFill="1" applyBorder="1" applyAlignment="1" applyProtection="1">
      <alignment horizontal="right" vertical="center" wrapText="1"/>
      <protection locked="0"/>
    </xf>
    <xf numFmtId="4" fontId="1" fillId="9" borderId="13" xfId="4" applyNumberFormat="1" applyFont="1" applyFill="1" applyBorder="1" applyAlignment="1" applyProtection="1">
      <alignment horizontal="center" vertical="center" wrapText="1"/>
      <protection locked="0"/>
    </xf>
    <xf numFmtId="10" fontId="1" fillId="9" borderId="13" xfId="0" applyNumberFormat="1" applyFont="1" applyFill="1" applyBorder="1" applyAlignment="1" applyProtection="1">
      <alignment horizontal="center" vertical="center" wrapText="1"/>
      <protection locked="0"/>
    </xf>
    <xf numFmtId="10" fontId="12" fillId="9" borderId="13" xfId="0" applyNumberFormat="1" applyFont="1" applyFill="1" applyBorder="1" applyAlignment="1" applyProtection="1">
      <alignment horizontal="center" vertical="center" wrapText="1"/>
      <protection locked="0"/>
    </xf>
    <xf numFmtId="4" fontId="11" fillId="11" borderId="12" xfId="0" applyNumberFormat="1" applyFont="1" applyFill="1" applyBorder="1" applyAlignment="1" applyProtection="1">
      <alignment horizontal="right" vertical="center" wrapText="1"/>
      <protection locked="0"/>
    </xf>
    <xf numFmtId="166" fontId="10" fillId="11" borderId="12" xfId="0" applyNumberFormat="1" applyFont="1" applyFill="1" applyBorder="1" applyAlignment="1" applyProtection="1">
      <alignment vertical="center"/>
      <protection locked="0"/>
    </xf>
    <xf numFmtId="4" fontId="10" fillId="2" borderId="12" xfId="0" applyNumberFormat="1" applyFont="1" applyFill="1" applyBorder="1" applyAlignment="1" applyProtection="1">
      <alignment vertical="center"/>
      <protection locked="0"/>
    </xf>
    <xf numFmtId="0" fontId="0" fillId="11" borderId="12" xfId="0" applyFill="1" applyBorder="1" applyAlignment="1" applyProtection="1">
      <alignment horizontal="left" vertical="center"/>
      <protection locked="0"/>
    </xf>
    <xf numFmtId="166" fontId="0" fillId="8" borderId="12" xfId="1" applyNumberFormat="1" applyFont="1" applyFill="1" applyBorder="1" applyAlignment="1" applyProtection="1">
      <alignment horizontal="right" vertical="center"/>
      <protection locked="0"/>
    </xf>
    <xf numFmtId="4" fontId="11" fillId="0" borderId="12" xfId="0" applyNumberFormat="1" applyFont="1" applyBorder="1" applyAlignment="1" applyProtection="1">
      <alignment horizontal="right" vertical="center" wrapText="1"/>
      <protection locked="0"/>
    </xf>
    <xf numFmtId="166" fontId="10" fillId="10" borderId="12" xfId="0" applyNumberFormat="1" applyFont="1" applyFill="1" applyBorder="1" applyAlignment="1" applyProtection="1">
      <alignment vertical="center"/>
      <protection locked="0"/>
    </xf>
    <xf numFmtId="166" fontId="11" fillId="10" borderId="12" xfId="0" applyNumberFormat="1" applyFont="1" applyFill="1" applyBorder="1" applyAlignment="1" applyProtection="1">
      <alignment vertical="center" wrapText="1"/>
      <protection locked="0"/>
    </xf>
    <xf numFmtId="4" fontId="10" fillId="2" borderId="12" xfId="0" applyNumberFormat="1" applyFont="1" applyFill="1" applyBorder="1" applyProtection="1">
      <protection locked="0"/>
    </xf>
    <xf numFmtId="166" fontId="10" fillId="2" borderId="12" xfId="0" applyNumberFormat="1" applyFont="1" applyFill="1" applyBorder="1" applyAlignment="1" applyProtection="1">
      <alignment horizontal="right" vertical="center" wrapText="1"/>
      <protection locked="0"/>
    </xf>
    <xf numFmtId="4" fontId="0" fillId="8" borderId="12" xfId="0" applyNumberFormat="1" applyFill="1" applyBorder="1" applyAlignment="1" applyProtection="1">
      <alignment horizontal="center" vertical="center"/>
      <protection locked="0"/>
    </xf>
    <xf numFmtId="0" fontId="0" fillId="8" borderId="18" xfId="0" applyFill="1" applyBorder="1" applyAlignment="1" applyProtection="1">
      <alignment horizontal="center" vertical="center" wrapText="1"/>
      <protection locked="0"/>
    </xf>
    <xf numFmtId="4" fontId="0" fillId="2" borderId="12" xfId="0" applyNumberFormat="1" applyFill="1" applyBorder="1" applyAlignment="1" applyProtection="1">
      <alignment horizontal="right" vertical="center" wrapText="1"/>
      <protection locked="0"/>
    </xf>
    <xf numFmtId="10" fontId="4" fillId="11" borderId="12" xfId="2" applyNumberFormat="1" applyFont="1" applyFill="1" applyBorder="1" applyAlignment="1" applyProtection="1">
      <alignment horizontal="center" vertical="center" wrapText="1"/>
      <protection locked="0"/>
    </xf>
    <xf numFmtId="4" fontId="4" fillId="2" borderId="12" xfId="4" applyNumberFormat="1" applyFont="1" applyFill="1" applyBorder="1" applyAlignment="1" applyProtection="1">
      <alignment horizontal="right" vertical="center" wrapText="1"/>
      <protection locked="0"/>
    </xf>
    <xf numFmtId="166" fontId="4" fillId="8" borderId="12" xfId="4" applyNumberFormat="1" applyFont="1" applyFill="1" applyBorder="1" applyAlignment="1" applyProtection="1">
      <alignment horizontal="right" vertical="center" wrapText="1"/>
      <protection locked="0"/>
    </xf>
    <xf numFmtId="0" fontId="9" fillId="11" borderId="12" xfId="0" applyFont="1" applyFill="1" applyBorder="1" applyAlignment="1" applyProtection="1">
      <alignment horizontal="left" vertical="center" wrapText="1"/>
      <protection locked="0"/>
    </xf>
    <xf numFmtId="4" fontId="11" fillId="2" borderId="12" xfId="0" applyNumberFormat="1" applyFont="1" applyFill="1" applyBorder="1" applyAlignment="1" applyProtection="1">
      <alignment horizontal="center" vertical="center" wrapText="1"/>
      <protection locked="0"/>
    </xf>
    <xf numFmtId="10" fontId="0" fillId="11" borderId="12" xfId="0" applyNumberFormat="1" applyFill="1" applyBorder="1" applyAlignment="1" applyProtection="1">
      <alignment horizontal="left" vertical="center" wrapText="1"/>
      <protection locked="0"/>
    </xf>
    <xf numFmtId="4" fontId="0" fillId="8" borderId="12" xfId="4" applyNumberFormat="1" applyFont="1" applyFill="1" applyBorder="1" applyAlignment="1" applyProtection="1">
      <alignment horizontal="center" vertical="center" wrapText="1"/>
      <protection locked="0"/>
    </xf>
    <xf numFmtId="166" fontId="10" fillId="0" borderId="12" xfId="0" applyNumberFormat="1" applyFont="1" applyBorder="1" applyAlignment="1" applyProtection="1">
      <alignment vertical="center"/>
      <protection locked="0"/>
    </xf>
    <xf numFmtId="0" fontId="4" fillId="11" borderId="12" xfId="0" applyFont="1" applyFill="1" applyBorder="1" applyAlignment="1" applyProtection="1">
      <alignment horizontal="center" vertical="center" wrapText="1"/>
      <protection locked="0"/>
    </xf>
    <xf numFmtId="4" fontId="11" fillId="2" borderId="12" xfId="0" applyNumberFormat="1" applyFont="1" applyFill="1" applyBorder="1" applyAlignment="1" applyProtection="1">
      <alignment vertical="center" wrapText="1"/>
      <protection locked="0"/>
    </xf>
    <xf numFmtId="42" fontId="0" fillId="11" borderId="12" xfId="1" applyFont="1" applyFill="1" applyBorder="1" applyAlignment="1" applyProtection="1">
      <alignment horizontal="left" vertical="center" wrapText="1"/>
      <protection locked="0"/>
    </xf>
    <xf numFmtId="4" fontId="11" fillId="8" borderId="12" xfId="0" applyNumberFormat="1" applyFont="1" applyFill="1" applyBorder="1" applyAlignment="1" applyProtection="1">
      <alignment horizontal="center" vertical="center" wrapText="1"/>
      <protection locked="0"/>
    </xf>
    <xf numFmtId="42" fontId="0" fillId="8" borderId="18" xfId="1" applyFont="1" applyFill="1" applyBorder="1" applyAlignment="1" applyProtection="1">
      <alignment horizontal="center" vertical="center" wrapText="1"/>
      <protection locked="0"/>
    </xf>
    <xf numFmtId="0" fontId="9" fillId="11" borderId="21" xfId="0" applyFont="1" applyFill="1" applyBorder="1" applyAlignment="1" applyProtection="1">
      <alignment horizontal="left" vertical="center" wrapText="1"/>
      <protection locked="0"/>
    </xf>
    <xf numFmtId="9" fontId="9" fillId="11" borderId="21" xfId="2" applyFont="1" applyFill="1" applyBorder="1" applyAlignment="1" applyProtection="1">
      <alignment horizontal="center" vertical="center" wrapText="1"/>
      <protection locked="0"/>
    </xf>
    <xf numFmtId="4" fontId="4" fillId="11" borderId="22" xfId="4" applyNumberFormat="1" applyFont="1" applyFill="1" applyBorder="1" applyAlignment="1" applyProtection="1">
      <alignment horizontal="right" vertical="center" wrapText="1"/>
      <protection locked="0"/>
    </xf>
    <xf numFmtId="0" fontId="9" fillId="0" borderId="21" xfId="0" applyFont="1" applyBorder="1" applyAlignment="1" applyProtection="1">
      <alignment horizontal="left" vertical="center" wrapText="1"/>
      <protection locked="0"/>
    </xf>
    <xf numFmtId="9" fontId="9" fillId="0" borderId="21" xfId="2" applyFont="1" applyBorder="1" applyAlignment="1" applyProtection="1">
      <alignment horizontal="center" vertical="center" wrapText="1"/>
      <protection locked="0"/>
    </xf>
    <xf numFmtId="4" fontId="4" fillId="0" borderId="22" xfId="4" applyNumberFormat="1" applyFont="1" applyBorder="1" applyAlignment="1" applyProtection="1">
      <alignment horizontal="right" vertical="center" wrapText="1"/>
      <protection locked="0"/>
    </xf>
    <xf numFmtId="0" fontId="9" fillId="11" borderId="27" xfId="0" applyFont="1" applyFill="1" applyBorder="1" applyAlignment="1" applyProtection="1">
      <alignment horizontal="left" vertical="center" wrapText="1"/>
      <protection locked="0"/>
    </xf>
    <xf numFmtId="9" fontId="9" fillId="11" borderId="27" xfId="2" applyFont="1" applyFill="1" applyBorder="1" applyAlignment="1" applyProtection="1">
      <alignment horizontal="center" vertical="center" wrapText="1"/>
      <protection locked="0"/>
    </xf>
    <xf numFmtId="166" fontId="10" fillId="11" borderId="17" xfId="0" applyNumberFormat="1" applyFont="1" applyFill="1" applyBorder="1" applyAlignment="1" applyProtection="1">
      <alignment vertical="center"/>
      <protection locked="0"/>
    </xf>
    <xf numFmtId="4" fontId="11" fillId="11" borderId="17" xfId="0" applyNumberFormat="1" applyFont="1" applyFill="1" applyBorder="1" applyAlignment="1" applyProtection="1">
      <alignment horizontal="right" vertical="center" wrapText="1"/>
      <protection locked="0"/>
    </xf>
    <xf numFmtId="166" fontId="0" fillId="2" borderId="17" xfId="1" applyNumberFormat="1" applyFont="1" applyFill="1" applyBorder="1" applyAlignment="1" applyProtection="1">
      <alignment horizontal="right" vertical="center"/>
      <protection locked="0"/>
    </xf>
    <xf numFmtId="4" fontId="11" fillId="8" borderId="20" xfId="0" applyNumberFormat="1" applyFont="1" applyFill="1" applyBorder="1" applyAlignment="1" applyProtection="1">
      <alignment horizontal="center" vertical="center" wrapText="1"/>
      <protection locked="0"/>
    </xf>
    <xf numFmtId="166" fontId="0" fillId="8" borderId="20" xfId="1" applyNumberFormat="1" applyFont="1" applyFill="1" applyBorder="1" applyAlignment="1" applyProtection="1">
      <alignment horizontal="right" vertical="center"/>
      <protection locked="0"/>
    </xf>
    <xf numFmtId="10" fontId="0" fillId="8" borderId="17" xfId="2" applyNumberFormat="1" applyFont="1" applyFill="1" applyBorder="1" applyAlignment="1" applyProtection="1">
      <alignment horizontal="center" vertical="center"/>
      <protection locked="0"/>
    </xf>
    <xf numFmtId="10" fontId="0" fillId="8" borderId="17" xfId="0" applyNumberFormat="1" applyFill="1" applyBorder="1" applyAlignment="1" applyProtection="1">
      <alignment horizontal="center" vertical="center"/>
      <protection locked="0"/>
    </xf>
    <xf numFmtId="42" fontId="0" fillId="8" borderId="11" xfId="1" applyFont="1" applyFill="1" applyBorder="1" applyAlignment="1" applyProtection="1">
      <alignment horizontal="center" vertical="center" wrapText="1"/>
      <protection locked="0"/>
    </xf>
    <xf numFmtId="0" fontId="1" fillId="4" borderId="12"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 fillId="9" borderId="13" xfId="0" applyFont="1" applyFill="1" applyBorder="1" applyAlignment="1">
      <alignment horizontal="center" vertical="top" wrapText="1"/>
    </xf>
    <xf numFmtId="0" fontId="12" fillId="9" borderId="13" xfId="0" applyFont="1" applyFill="1" applyBorder="1" applyAlignment="1">
      <alignment horizontal="center" vertical="top" wrapText="1"/>
    </xf>
    <xf numFmtId="10" fontId="0" fillId="2" borderId="12" xfId="2" applyNumberFormat="1" applyFont="1" applyFill="1" applyBorder="1" applyAlignment="1">
      <alignment horizontal="center" vertical="center"/>
    </xf>
    <xf numFmtId="10" fontId="0" fillId="2" borderId="12" xfId="0" applyNumberFormat="1" applyFill="1" applyBorder="1" applyAlignment="1">
      <alignment horizontal="center" vertical="center"/>
    </xf>
    <xf numFmtId="10" fontId="0" fillId="11" borderId="12" xfId="2" applyNumberFormat="1" applyFont="1" applyFill="1" applyBorder="1" applyAlignment="1">
      <alignment horizontal="center" vertical="center"/>
    </xf>
    <xf numFmtId="10" fontId="0" fillId="11" borderId="12" xfId="0" applyNumberFormat="1" applyFill="1" applyBorder="1" applyAlignment="1">
      <alignment horizontal="center" vertical="center"/>
    </xf>
    <xf numFmtId="10" fontId="1" fillId="9" borderId="26" xfId="0" applyNumberFormat="1" applyFont="1" applyFill="1" applyBorder="1" applyAlignment="1">
      <alignment horizontal="center" vertical="top" wrapText="1"/>
    </xf>
    <xf numFmtId="10" fontId="1" fillId="9" borderId="13" xfId="0" applyNumberFormat="1" applyFont="1" applyFill="1" applyBorder="1" applyAlignment="1">
      <alignment horizontal="center" vertical="top" wrapText="1"/>
    </xf>
    <xf numFmtId="10" fontId="12" fillId="9" borderId="26" xfId="0" applyNumberFormat="1" applyFont="1" applyFill="1" applyBorder="1" applyAlignment="1">
      <alignment horizontal="center" vertical="top" wrapText="1"/>
    </xf>
    <xf numFmtId="10" fontId="0" fillId="2" borderId="17" xfId="2" applyNumberFormat="1" applyFont="1" applyFill="1" applyBorder="1" applyAlignment="1">
      <alignment horizontal="center" vertical="center"/>
    </xf>
    <xf numFmtId="10" fontId="0" fillId="2" borderId="17" xfId="0" applyNumberFormat="1" applyFill="1" applyBorder="1" applyAlignment="1">
      <alignment horizontal="center" vertical="center"/>
    </xf>
    <xf numFmtId="4" fontId="11" fillId="0" borderId="12" xfId="0" applyNumberFormat="1" applyFont="1" applyBorder="1" applyAlignment="1" applyProtection="1">
      <alignment vertical="center" wrapText="1"/>
      <protection locked="0"/>
    </xf>
    <xf numFmtId="10" fontId="0" fillId="0" borderId="12" xfId="2" applyNumberFormat="1" applyFont="1" applyBorder="1" applyAlignment="1">
      <alignment horizontal="center" vertical="center"/>
    </xf>
    <xf numFmtId="10" fontId="0" fillId="0" borderId="12" xfId="0" applyNumberFormat="1" applyBorder="1" applyAlignment="1">
      <alignment horizontal="center" vertical="center"/>
    </xf>
    <xf numFmtId="0" fontId="0" fillId="0" borderId="12" xfId="1" applyNumberFormat="1" applyFont="1" applyBorder="1" applyAlignment="1" applyProtection="1">
      <alignment horizontal="left" vertical="center" wrapText="1"/>
      <protection locked="0"/>
    </xf>
    <xf numFmtId="2" fontId="0" fillId="0" borderId="12" xfId="2" applyNumberFormat="1" applyFont="1" applyBorder="1" applyAlignment="1" applyProtection="1">
      <alignment horizontal="center" vertical="center" wrapText="1"/>
      <protection locked="0"/>
    </xf>
    <xf numFmtId="0" fontId="0" fillId="0" borderId="12" xfId="0" applyBorder="1" applyAlignment="1" applyProtection="1">
      <alignment horizontal="left" vertical="center"/>
      <protection locked="0"/>
    </xf>
    <xf numFmtId="4" fontId="0" fillId="0" borderId="12" xfId="4" applyNumberFormat="1" applyFont="1" applyBorder="1" applyAlignment="1" applyProtection="1">
      <alignment horizontal="center" vertical="center"/>
      <protection locked="0"/>
    </xf>
    <xf numFmtId="166" fontId="0" fillId="0" borderId="12" xfId="1" applyNumberFormat="1" applyFont="1" applyBorder="1" applyAlignment="1" applyProtection="1">
      <alignment horizontal="right" vertical="center" wrapText="1"/>
      <protection locked="0"/>
    </xf>
    <xf numFmtId="10" fontId="0" fillId="0" borderId="12" xfId="2" applyNumberFormat="1" applyFont="1" applyBorder="1" applyAlignment="1" applyProtection="1">
      <alignment horizontal="center" vertical="center"/>
      <protection locked="0"/>
    </xf>
    <xf numFmtId="10" fontId="0" fillId="0" borderId="12" xfId="0" applyNumberFormat="1" applyBorder="1" applyAlignment="1" applyProtection="1">
      <alignment horizontal="center" vertical="center"/>
      <protection locked="0"/>
    </xf>
    <xf numFmtId="9" fontId="0" fillId="0" borderId="18" xfId="2" applyFont="1"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4" fillId="0" borderId="12" xfId="4" applyNumberFormat="1" applyFont="1" applyBorder="1" applyAlignment="1" applyProtection="1">
      <alignment horizontal="left" vertical="top" wrapText="1"/>
      <protection locked="0"/>
    </xf>
    <xf numFmtId="4" fontId="4" fillId="0" borderId="12" xfId="4" applyNumberFormat="1" applyFont="1" applyBorder="1" applyAlignment="1" applyProtection="1">
      <alignment horizontal="center" vertical="center" wrapText="1"/>
      <protection locked="0"/>
    </xf>
    <xf numFmtId="0" fontId="0" fillId="0" borderId="18" xfId="0" applyBorder="1" applyAlignment="1" applyProtection="1">
      <alignment horizontal="left" vertical="center" wrapText="1"/>
      <protection locked="0"/>
    </xf>
    <xf numFmtId="4" fontId="10" fillId="0" borderId="12" xfId="0" applyNumberFormat="1" applyFont="1" applyBorder="1" applyProtection="1">
      <protection locked="0"/>
    </xf>
    <xf numFmtId="166" fontId="10" fillId="0" borderId="12" xfId="0" applyNumberFormat="1" applyFont="1" applyBorder="1" applyAlignment="1" applyProtection="1">
      <alignment horizontal="right" vertical="center" wrapText="1"/>
      <protection locked="0"/>
    </xf>
    <xf numFmtId="4" fontId="0" fillId="0" borderId="12" xfId="0" applyNumberFormat="1" applyBorder="1" applyAlignment="1" applyProtection="1">
      <alignment horizontal="center" vertical="center"/>
      <protection locked="0"/>
    </xf>
    <xf numFmtId="9" fontId="0" fillId="0" borderId="18" xfId="2" applyFont="1" applyBorder="1" applyAlignment="1" applyProtection="1">
      <alignment horizontal="center" vertical="center"/>
      <protection locked="0"/>
    </xf>
    <xf numFmtId="166" fontId="10" fillId="2" borderId="12" xfId="0" applyNumberFormat="1" applyFont="1" applyFill="1" applyBorder="1" applyAlignment="1" applyProtection="1">
      <alignment vertical="center"/>
      <protection locked="0"/>
    </xf>
    <xf numFmtId="10" fontId="4" fillId="0" borderId="12" xfId="2" applyNumberFormat="1" applyFont="1" applyBorder="1" applyAlignment="1">
      <alignment horizontal="center" vertical="center"/>
    </xf>
    <xf numFmtId="9" fontId="0" fillId="0" borderId="18" xfId="2" applyFont="1" applyBorder="1" applyAlignment="1" applyProtection="1">
      <alignment horizontal="center" vertical="center" wrapText="1"/>
      <protection locked="0"/>
    </xf>
    <xf numFmtId="4" fontId="4" fillId="0" borderId="12" xfId="4" applyNumberFormat="1" applyFont="1" applyBorder="1" applyAlignment="1" applyProtection="1">
      <alignment horizontal="center" vertical="center"/>
      <protection locked="0"/>
    </xf>
    <xf numFmtId="9" fontId="4" fillId="0" borderId="18" xfId="2" applyFont="1" applyBorder="1" applyAlignment="1" applyProtection="1">
      <alignment horizontal="center" vertical="center"/>
      <protection locked="0"/>
    </xf>
    <xf numFmtId="166" fontId="11" fillId="0" borderId="12" xfId="0" applyNumberFormat="1" applyFont="1" applyBorder="1" applyAlignment="1" applyProtection="1">
      <alignment vertical="center" wrapText="1"/>
      <protection locked="0"/>
    </xf>
    <xf numFmtId="4" fontId="11" fillId="0" borderId="12" xfId="0" applyNumberFormat="1" applyFont="1" applyBorder="1" applyAlignment="1" applyProtection="1">
      <alignment wrapText="1"/>
      <protection locked="0"/>
    </xf>
    <xf numFmtId="166" fontId="10" fillId="0" borderId="12" xfId="0" applyNumberFormat="1" applyFont="1" applyBorder="1" applyAlignment="1" applyProtection="1">
      <alignment horizontal="right" vertical="center"/>
      <protection locked="0"/>
    </xf>
    <xf numFmtId="42" fontId="0" fillId="0" borderId="12" xfId="1" applyFont="1" applyBorder="1" applyAlignment="1" applyProtection="1">
      <alignment horizontal="left" vertical="center"/>
      <protection locked="0"/>
    </xf>
    <xf numFmtId="42" fontId="0" fillId="0" borderId="18" xfId="1" applyFont="1" applyBorder="1" applyAlignment="1" applyProtection="1">
      <alignment horizontal="left" vertical="center" wrapText="1"/>
      <protection locked="0"/>
    </xf>
    <xf numFmtId="0" fontId="4" fillId="0" borderId="12" xfId="0" applyFont="1" applyBorder="1" applyAlignment="1" applyProtection="1">
      <alignment horizontal="center" vertical="center" wrapText="1"/>
      <protection locked="0"/>
    </xf>
    <xf numFmtId="42" fontId="0" fillId="0" borderId="12" xfId="1" applyFont="1" applyBorder="1" applyAlignment="1" applyProtection="1">
      <alignment horizontal="left" vertical="center" wrapText="1"/>
      <protection locked="0"/>
    </xf>
    <xf numFmtId="4" fontId="11" fillId="0" borderId="12" xfId="0" applyNumberFormat="1" applyFont="1" applyBorder="1" applyAlignment="1" applyProtection="1">
      <alignment horizontal="center" vertical="center" wrapText="1"/>
      <protection locked="0"/>
    </xf>
    <xf numFmtId="42" fontId="0" fillId="0" borderId="18" xfId="1" applyFont="1" applyBorder="1" applyAlignment="1" applyProtection="1">
      <alignment horizontal="center" vertical="center" wrapText="1"/>
      <protection locked="0"/>
    </xf>
    <xf numFmtId="4" fontId="4" fillId="2" borderId="28" xfId="4" applyNumberFormat="1" applyFont="1" applyFill="1" applyBorder="1" applyAlignment="1" applyProtection="1">
      <alignment horizontal="right" vertical="center" wrapText="1"/>
      <protection locked="0"/>
    </xf>
    <xf numFmtId="4" fontId="11" fillId="2" borderId="17" xfId="0" applyNumberFormat="1" applyFont="1" applyFill="1" applyBorder="1" applyAlignment="1" applyProtection="1">
      <alignment vertical="center" wrapText="1"/>
      <protection locked="0"/>
    </xf>
    <xf numFmtId="0" fontId="4" fillId="2" borderId="12" xfId="0" applyFont="1" applyFill="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9" fillId="0" borderId="27" xfId="0" applyFont="1" applyBorder="1" applyAlignment="1" applyProtection="1">
      <alignment horizontal="left" vertical="center" wrapText="1"/>
      <protection locked="0"/>
    </xf>
    <xf numFmtId="0" fontId="7" fillId="2" borderId="8" xfId="0" applyFont="1" applyFill="1" applyBorder="1" applyAlignment="1" applyProtection="1">
      <alignment horizontal="center" vertical="center"/>
      <protection locked="0"/>
    </xf>
    <xf numFmtId="164" fontId="1" fillId="5" borderId="0" xfId="5" applyNumberFormat="1" applyFont="1" applyFill="1" applyAlignment="1" applyProtection="1">
      <alignment horizontal="right" vertical="center" wrapText="1"/>
      <protection locked="0"/>
    </xf>
    <xf numFmtId="165" fontId="1" fillId="5" borderId="0" xfId="5" applyNumberFormat="1" applyFont="1" applyFill="1" applyAlignment="1" applyProtection="1">
      <alignment vertical="center" wrapText="1"/>
      <protection locked="0"/>
    </xf>
    <xf numFmtId="9" fontId="0" fillId="0" borderId="0" xfId="6" applyFont="1" applyProtection="1">
      <protection locked="0"/>
    </xf>
    <xf numFmtId="9" fontId="1" fillId="3" borderId="12" xfId="6" applyFont="1" applyFill="1" applyBorder="1" applyAlignment="1" applyProtection="1">
      <alignment vertical="center" wrapText="1"/>
      <protection locked="0"/>
    </xf>
    <xf numFmtId="9" fontId="1" fillId="3" borderId="14" xfId="6" applyFont="1" applyFill="1" applyBorder="1" applyAlignment="1" applyProtection="1">
      <alignment vertical="center" wrapText="1"/>
      <protection locked="0"/>
    </xf>
    <xf numFmtId="165" fontId="1" fillId="3" borderId="13" xfId="6" applyNumberFormat="1" applyFont="1" applyFill="1" applyBorder="1" applyAlignment="1" applyProtection="1">
      <alignment vertical="center" wrapText="1"/>
      <protection locked="0"/>
    </xf>
    <xf numFmtId="9" fontId="1" fillId="3" borderId="13" xfId="6" applyFont="1" applyFill="1" applyBorder="1" applyAlignment="1" applyProtection="1">
      <alignment vertical="center" wrapText="1"/>
      <protection locked="0"/>
    </xf>
    <xf numFmtId="0" fontId="16" fillId="3" borderId="22" xfId="0" applyFont="1" applyFill="1" applyBorder="1" applyAlignment="1" applyProtection="1">
      <alignment vertical="center" wrapText="1"/>
      <protection locked="0"/>
    </xf>
    <xf numFmtId="9" fontId="6" fillId="3" borderId="12" xfId="6" applyFont="1" applyFill="1" applyBorder="1" applyAlignment="1" applyProtection="1">
      <alignment horizontal="center" vertical="center" wrapText="1"/>
      <protection locked="0"/>
    </xf>
    <xf numFmtId="164" fontId="1" fillId="3" borderId="12" xfId="5" applyNumberFormat="1" applyFont="1" applyFill="1" applyBorder="1" applyAlignment="1" applyProtection="1">
      <alignment horizontal="center" vertical="center" wrapText="1"/>
      <protection locked="0"/>
    </xf>
    <xf numFmtId="9" fontId="1" fillId="3" borderId="12" xfId="6" applyFont="1" applyFill="1" applyBorder="1" applyAlignment="1" applyProtection="1">
      <alignment horizontal="center" vertical="center" wrapText="1"/>
      <protection locked="0"/>
    </xf>
    <xf numFmtId="165" fontId="1" fillId="3" borderId="13" xfId="6" applyNumberFormat="1" applyFont="1" applyFill="1" applyBorder="1" applyAlignment="1" applyProtection="1">
      <alignment horizontal="center" vertical="center" wrapText="1"/>
      <protection locked="0"/>
    </xf>
    <xf numFmtId="2" fontId="1" fillId="8" borderId="12" xfId="5" applyNumberFormat="1" applyFont="1" applyFill="1" applyBorder="1" applyAlignment="1" applyProtection="1">
      <alignment horizontal="center" vertical="center" wrapText="1"/>
      <protection locked="0"/>
    </xf>
    <xf numFmtId="164" fontId="1" fillId="8" borderId="12" xfId="5" applyNumberFormat="1" applyFont="1" applyFill="1" applyBorder="1" applyAlignment="1" applyProtection="1">
      <alignment horizontal="center" vertical="center" wrapText="1"/>
      <protection locked="0"/>
    </xf>
    <xf numFmtId="9" fontId="6" fillId="9" borderId="13" xfId="6" applyFont="1" applyFill="1" applyBorder="1" applyAlignment="1" applyProtection="1">
      <alignment horizontal="center" vertical="center" wrapText="1"/>
      <protection locked="0"/>
    </xf>
    <xf numFmtId="164" fontId="1" fillId="9" borderId="13" xfId="5" applyNumberFormat="1" applyFont="1" applyFill="1" applyBorder="1" applyAlignment="1" applyProtection="1">
      <alignment horizontal="right" vertical="center" wrapText="1"/>
      <protection locked="0"/>
    </xf>
    <xf numFmtId="165" fontId="1" fillId="9" borderId="24" xfId="5" applyNumberFormat="1" applyFont="1" applyFill="1" applyBorder="1" applyAlignment="1" applyProtection="1">
      <alignment vertical="center" wrapText="1"/>
      <protection locked="0"/>
    </xf>
    <xf numFmtId="164" fontId="1" fillId="9" borderId="24" xfId="5" applyNumberFormat="1" applyFont="1" applyFill="1" applyBorder="1" applyAlignment="1" applyProtection="1">
      <alignment horizontal="right" vertical="center" wrapText="1"/>
      <protection locked="0"/>
    </xf>
    <xf numFmtId="165" fontId="1" fillId="9" borderId="13" xfId="0" applyNumberFormat="1" applyFont="1" applyFill="1" applyBorder="1" applyAlignment="1" applyProtection="1">
      <alignment horizontal="center" vertical="center" wrapText="1"/>
      <protection locked="0"/>
    </xf>
    <xf numFmtId="2" fontId="1" fillId="9" borderId="25" xfId="5" applyNumberFormat="1" applyFont="1" applyFill="1" applyBorder="1" applyAlignment="1" applyProtection="1">
      <alignment horizontal="center" vertical="center" wrapText="1"/>
      <protection locked="0"/>
    </xf>
    <xf numFmtId="9" fontId="4" fillId="0" borderId="12" xfId="6" applyFont="1" applyBorder="1" applyAlignment="1" applyProtection="1">
      <alignment horizontal="center" vertical="center" wrapText="1"/>
      <protection locked="0"/>
    </xf>
    <xf numFmtId="10" fontId="4" fillId="0" borderId="12" xfId="6" applyNumberFormat="1" applyFont="1" applyBorder="1" applyAlignment="1" applyProtection="1">
      <alignment horizontal="center" vertical="center" wrapText="1"/>
      <protection locked="0"/>
    </xf>
    <xf numFmtId="4" fontId="4" fillId="0" borderId="12" xfId="0" applyNumberFormat="1" applyFont="1" applyBorder="1" applyAlignment="1" applyProtection="1">
      <alignment horizontal="right" vertical="center"/>
      <protection locked="0"/>
    </xf>
    <xf numFmtId="166" fontId="4" fillId="0" borderId="12" xfId="7" applyNumberFormat="1" applyFont="1" applyBorder="1" applyAlignment="1" applyProtection="1">
      <alignment horizontal="center" vertical="center"/>
      <protection locked="0"/>
    </xf>
    <xf numFmtId="4" fontId="4" fillId="0" borderId="12" xfId="5" applyNumberFormat="1" applyFont="1" applyBorder="1" applyAlignment="1" applyProtection="1">
      <alignment horizontal="right" vertical="center" wrapText="1"/>
      <protection locked="0"/>
    </xf>
    <xf numFmtId="166" fontId="4" fillId="0" borderId="12" xfId="7" applyNumberFormat="1" applyFont="1" applyBorder="1" applyAlignment="1" applyProtection="1">
      <alignment horizontal="right" vertical="center"/>
      <protection locked="0"/>
    </xf>
    <xf numFmtId="166" fontId="0" fillId="0" borderId="12" xfId="7" applyNumberFormat="1" applyFont="1" applyBorder="1" applyAlignment="1" applyProtection="1">
      <alignment horizontal="right" vertical="center"/>
      <protection locked="0"/>
    </xf>
    <xf numFmtId="4" fontId="4" fillId="0" borderId="12" xfId="0" applyNumberFormat="1" applyFont="1" applyBorder="1" applyAlignment="1" applyProtection="1">
      <alignment horizontal="center" vertical="center"/>
      <protection locked="0"/>
    </xf>
    <xf numFmtId="166" fontId="0" fillId="0" borderId="12" xfId="7" applyNumberFormat="1" applyFont="1" applyBorder="1" applyAlignment="1" applyProtection="1">
      <alignment horizontal="center" vertical="center"/>
      <protection locked="0"/>
    </xf>
    <xf numFmtId="10" fontId="0" fillId="0" borderId="12" xfId="6" applyNumberFormat="1" applyFont="1" applyBorder="1" applyAlignment="1">
      <alignment horizontal="center" vertical="center"/>
    </xf>
    <xf numFmtId="2" fontId="0" fillId="0" borderId="12" xfId="6" applyNumberFormat="1" applyFont="1" applyBorder="1" applyAlignment="1" applyProtection="1">
      <alignment horizontal="center" vertical="center" wrapText="1"/>
      <protection locked="0"/>
    </xf>
    <xf numFmtId="4" fontId="0" fillId="0" borderId="12" xfId="5" applyNumberFormat="1" applyFont="1" applyBorder="1" applyAlignment="1" applyProtection="1">
      <alignment horizontal="center" vertical="center"/>
      <protection locked="0"/>
    </xf>
    <xf numFmtId="166" fontId="0" fillId="0" borderId="12" xfId="7" applyNumberFormat="1" applyFont="1" applyBorder="1" applyAlignment="1" applyProtection="1">
      <alignment horizontal="right" vertical="center" wrapText="1"/>
      <protection locked="0"/>
    </xf>
    <xf numFmtId="10" fontId="0" fillId="0" borderId="12" xfId="6" applyNumberFormat="1" applyFont="1" applyBorder="1" applyAlignment="1" applyProtection="1">
      <alignment horizontal="center" vertical="center"/>
      <protection locked="0"/>
    </xf>
    <xf numFmtId="9" fontId="0" fillId="0" borderId="18" xfId="6" applyFont="1" applyBorder="1" applyAlignment="1" applyProtection="1">
      <alignment horizontal="center" vertical="center"/>
      <protection locked="0"/>
    </xf>
    <xf numFmtId="164" fontId="0" fillId="0" borderId="0" xfId="8" applyNumberFormat="1" applyFont="1" applyFill="1" applyProtection="1">
      <protection locked="0"/>
    </xf>
    <xf numFmtId="9" fontId="4" fillId="11" borderId="12" xfId="6" applyFont="1" applyFill="1" applyBorder="1" applyAlignment="1" applyProtection="1">
      <alignment horizontal="center" vertical="center" wrapText="1"/>
      <protection locked="0"/>
    </xf>
    <xf numFmtId="4" fontId="0" fillId="11" borderId="12" xfId="5" applyNumberFormat="1" applyFont="1" applyFill="1" applyBorder="1" applyAlignment="1" applyProtection="1">
      <alignment horizontal="right" vertical="center"/>
      <protection locked="0"/>
    </xf>
    <xf numFmtId="166" fontId="0" fillId="11" borderId="12" xfId="7" applyNumberFormat="1" applyFont="1" applyFill="1" applyBorder="1" applyAlignment="1" applyProtection="1">
      <alignment horizontal="right" vertical="center"/>
      <protection locked="0"/>
    </xf>
    <xf numFmtId="4" fontId="4" fillId="11" borderId="12" xfId="5" applyNumberFormat="1" applyFont="1" applyFill="1" applyBorder="1" applyAlignment="1" applyProtection="1">
      <alignment horizontal="right" vertical="center" wrapText="1"/>
      <protection locked="0"/>
    </xf>
    <xf numFmtId="166" fontId="4" fillId="11" borderId="12" xfId="7" applyNumberFormat="1" applyFont="1" applyFill="1" applyBorder="1" applyAlignment="1" applyProtection="1">
      <alignment vertical="center"/>
      <protection locked="0"/>
    </xf>
    <xf numFmtId="4" fontId="4" fillId="2" borderId="12" xfId="5" applyNumberFormat="1" applyFont="1" applyFill="1" applyBorder="1" applyAlignment="1" applyProtection="1">
      <alignment horizontal="center" vertical="center"/>
      <protection locked="0"/>
    </xf>
    <xf numFmtId="166" fontId="4" fillId="2" borderId="12" xfId="7" applyNumberFormat="1" applyFont="1" applyFill="1" applyBorder="1" applyAlignment="1" applyProtection="1">
      <alignment horizontal="center" vertical="center"/>
      <protection locked="0"/>
    </xf>
    <xf numFmtId="10" fontId="0" fillId="2" borderId="12" xfId="6" applyNumberFormat="1" applyFont="1" applyFill="1" applyBorder="1" applyAlignment="1">
      <alignment horizontal="center" vertical="center"/>
    </xf>
    <xf numFmtId="4" fontId="0" fillId="8" borderId="12" xfId="5" applyNumberFormat="1" applyFont="1" applyFill="1" applyBorder="1" applyAlignment="1" applyProtection="1">
      <alignment horizontal="center" vertical="center"/>
      <protection locked="0"/>
    </xf>
    <xf numFmtId="166" fontId="0" fillId="8" borderId="12" xfId="7" applyNumberFormat="1" applyFont="1" applyFill="1" applyBorder="1" applyAlignment="1" applyProtection="1">
      <alignment horizontal="right" vertical="center" wrapText="1"/>
      <protection locked="0"/>
    </xf>
    <xf numFmtId="10" fontId="0" fillId="8" borderId="12" xfId="6" applyNumberFormat="1" applyFont="1" applyFill="1" applyBorder="1" applyAlignment="1" applyProtection="1">
      <alignment horizontal="center" vertical="center"/>
      <protection locked="0"/>
    </xf>
    <xf numFmtId="166" fontId="4" fillId="0" borderId="12" xfId="5" applyNumberFormat="1" applyFont="1" applyBorder="1" applyAlignment="1" applyProtection="1">
      <alignment vertical="center" wrapText="1"/>
      <protection locked="0"/>
    </xf>
    <xf numFmtId="9" fontId="0" fillId="0" borderId="18" xfId="6" applyFont="1" applyBorder="1" applyAlignment="1" applyProtection="1">
      <alignment horizontal="left" vertical="center" wrapText="1"/>
      <protection locked="0"/>
    </xf>
    <xf numFmtId="166" fontId="4" fillId="11" borderId="12" xfId="5" applyNumberFormat="1" applyFont="1" applyFill="1" applyBorder="1" applyAlignment="1" applyProtection="1">
      <alignment vertical="center" wrapText="1"/>
      <protection locked="0"/>
    </xf>
    <xf numFmtId="4" fontId="4" fillId="2" borderId="12" xfId="0" applyNumberFormat="1" applyFont="1" applyFill="1" applyBorder="1" applyAlignment="1" applyProtection="1">
      <alignment horizontal="center" vertical="center"/>
      <protection locked="0"/>
    </xf>
    <xf numFmtId="166" fontId="4" fillId="0" borderId="12" xfId="7" applyNumberFormat="1" applyFont="1" applyBorder="1" applyAlignment="1" applyProtection="1">
      <alignment vertical="center"/>
      <protection locked="0"/>
    </xf>
    <xf numFmtId="166" fontId="0" fillId="11" borderId="12" xfId="7" applyNumberFormat="1" applyFont="1" applyFill="1" applyBorder="1" applyAlignment="1" applyProtection="1">
      <alignment vertical="center"/>
      <protection locked="0"/>
    </xf>
    <xf numFmtId="10" fontId="0" fillId="11" borderId="12" xfId="6" applyNumberFormat="1" applyFont="1" applyFill="1" applyBorder="1" applyAlignment="1">
      <alignment horizontal="center" vertical="center"/>
    </xf>
    <xf numFmtId="164" fontId="4" fillId="11" borderId="12" xfId="5" applyNumberFormat="1" applyFont="1" applyFill="1" applyBorder="1" applyAlignment="1" applyProtection="1">
      <alignment horizontal="left" vertical="center" wrapText="1"/>
      <protection locked="0"/>
    </xf>
    <xf numFmtId="4" fontId="4" fillId="8" borderId="12" xfId="5" applyNumberFormat="1" applyFont="1" applyFill="1" applyBorder="1" applyAlignment="1" applyProtection="1">
      <alignment horizontal="center" vertical="center" wrapText="1"/>
      <protection locked="0"/>
    </xf>
    <xf numFmtId="0" fontId="4" fillId="0" borderId="12" xfId="5" applyNumberFormat="1" applyFont="1" applyBorder="1" applyAlignment="1" applyProtection="1">
      <alignment horizontal="left" vertical="top" wrapText="1"/>
      <protection locked="0"/>
    </xf>
    <xf numFmtId="4" fontId="4" fillId="0" borderId="12" xfId="5" applyNumberFormat="1" applyFont="1" applyBorder="1" applyAlignment="1" applyProtection="1">
      <alignment horizontal="center" vertical="center" wrapText="1"/>
      <protection locked="0"/>
    </xf>
    <xf numFmtId="0" fontId="0" fillId="0" borderId="12" xfId="0" applyBorder="1" applyAlignment="1" applyProtection="1">
      <alignment vertical="center" wrapText="1"/>
      <protection locked="0"/>
    </xf>
    <xf numFmtId="0" fontId="4" fillId="11" borderId="12" xfId="5" applyNumberFormat="1" applyFont="1" applyFill="1" applyBorder="1" applyAlignment="1" applyProtection="1">
      <alignment horizontal="left" vertical="top" wrapText="1"/>
      <protection locked="0"/>
    </xf>
    <xf numFmtId="9" fontId="0" fillId="8" borderId="18" xfId="6" applyFont="1" applyFill="1" applyBorder="1" applyAlignment="1" applyProtection="1">
      <alignment horizontal="center" vertical="center" wrapText="1"/>
      <protection locked="0"/>
    </xf>
    <xf numFmtId="166" fontId="0" fillId="0" borderId="12" xfId="7" applyNumberFormat="1" applyFont="1" applyBorder="1" applyAlignment="1" applyProtection="1">
      <alignment vertical="center"/>
      <protection locked="0"/>
    </xf>
    <xf numFmtId="9" fontId="0" fillId="0" borderId="18" xfId="6" applyFont="1" applyBorder="1" applyAlignment="1" applyProtection="1">
      <alignment horizontal="center" vertical="center" wrapText="1"/>
      <protection locked="0"/>
    </xf>
    <xf numFmtId="9" fontId="0" fillId="8" borderId="18" xfId="6" applyFont="1" applyFill="1" applyBorder="1" applyAlignment="1" applyProtection="1">
      <alignment horizontal="center" vertical="center"/>
      <protection locked="0"/>
    </xf>
    <xf numFmtId="9" fontId="6" fillId="9" borderId="26" xfId="6" applyFont="1" applyFill="1" applyBorder="1" applyAlignment="1" applyProtection="1">
      <alignment horizontal="center" vertical="center" wrapText="1"/>
      <protection locked="0"/>
    </xf>
    <xf numFmtId="4" fontId="1" fillId="9" borderId="13" xfId="5" applyNumberFormat="1" applyFont="1" applyFill="1" applyBorder="1" applyAlignment="1" applyProtection="1">
      <alignment horizontal="right" vertical="center" wrapText="1"/>
      <protection locked="0"/>
    </xf>
    <xf numFmtId="166" fontId="1" fillId="9" borderId="13" xfId="5" applyNumberFormat="1" applyFont="1" applyFill="1" applyBorder="1" applyAlignment="1" applyProtection="1">
      <alignment vertical="center" wrapText="1"/>
      <protection locked="0"/>
    </xf>
    <xf numFmtId="4" fontId="1" fillId="9" borderId="13" xfId="0" applyNumberFormat="1" applyFont="1" applyFill="1" applyBorder="1" applyAlignment="1" applyProtection="1">
      <alignment horizontal="center" vertical="center" wrapText="1"/>
      <protection locked="0"/>
    </xf>
    <xf numFmtId="166" fontId="1" fillId="9" borderId="13" xfId="0" applyNumberFormat="1" applyFont="1" applyFill="1" applyBorder="1" applyAlignment="1" applyProtection="1">
      <alignment horizontal="center" vertical="center" wrapText="1"/>
      <protection locked="0"/>
    </xf>
    <xf numFmtId="4" fontId="1" fillId="9" borderId="13" xfId="5" applyNumberFormat="1" applyFont="1" applyFill="1" applyBorder="1" applyAlignment="1" applyProtection="1">
      <alignment horizontal="center" vertical="center" wrapText="1"/>
      <protection locked="0"/>
    </xf>
    <xf numFmtId="4" fontId="11" fillId="2" borderId="12" xfId="0" applyNumberFormat="1" applyFont="1" applyFill="1" applyBorder="1" applyAlignment="1" applyProtection="1">
      <alignment horizontal="center" vertical="center"/>
      <protection locked="0"/>
    </xf>
    <xf numFmtId="166" fontId="0" fillId="8" borderId="12" xfId="7" applyNumberFormat="1" applyFont="1" applyFill="1" applyBorder="1" applyAlignment="1" applyProtection="1">
      <alignment horizontal="right" vertical="center"/>
      <protection locked="0"/>
    </xf>
    <xf numFmtId="4" fontId="11" fillId="0" borderId="12" xfId="0" applyNumberFormat="1" applyFont="1" applyBorder="1" applyAlignment="1" applyProtection="1">
      <alignment horizontal="center" vertical="center"/>
      <protection locked="0"/>
    </xf>
    <xf numFmtId="166" fontId="11" fillId="0" borderId="12" xfId="0" applyNumberFormat="1" applyFont="1" applyBorder="1" applyAlignment="1" applyProtection="1">
      <alignment horizontal="center" vertical="center" wrapText="1"/>
      <protection locked="0"/>
    </xf>
    <xf numFmtId="166" fontId="11" fillId="2" borderId="12" xfId="0" applyNumberFormat="1" applyFont="1" applyFill="1" applyBorder="1" applyAlignment="1" applyProtection="1">
      <alignment horizontal="center" vertical="center" wrapText="1"/>
      <protection locked="0"/>
    </xf>
    <xf numFmtId="166" fontId="4" fillId="0" borderId="12" xfId="5" applyNumberFormat="1" applyFont="1" applyBorder="1" applyAlignment="1" applyProtection="1">
      <alignment horizontal="center" vertical="center" wrapText="1"/>
      <protection locked="0"/>
    </xf>
    <xf numFmtId="4" fontId="0" fillId="2" borderId="12" xfId="0" applyNumberFormat="1" applyFill="1" applyBorder="1" applyAlignment="1" applyProtection="1">
      <alignment horizontal="center" vertical="center"/>
      <protection locked="0"/>
    </xf>
    <xf numFmtId="166" fontId="0" fillId="2" borderId="12" xfId="7" applyNumberFormat="1" applyFont="1" applyFill="1" applyBorder="1" applyAlignment="1" applyProtection="1">
      <alignment horizontal="center" vertical="center"/>
      <protection locked="0"/>
    </xf>
    <xf numFmtId="9" fontId="9" fillId="2" borderId="12" xfId="6" applyFont="1" applyFill="1" applyBorder="1" applyAlignment="1" applyProtection="1">
      <alignment horizontal="center" vertical="center" wrapText="1"/>
      <protection locked="0"/>
    </xf>
    <xf numFmtId="9" fontId="4" fillId="2" borderId="12" xfId="6" applyFont="1" applyFill="1" applyBorder="1" applyAlignment="1" applyProtection="1">
      <alignment horizontal="center" vertical="center" wrapText="1"/>
      <protection locked="0"/>
    </xf>
    <xf numFmtId="4" fontId="9" fillId="2" borderId="12" xfId="5" applyNumberFormat="1" applyFont="1" applyFill="1" applyBorder="1" applyAlignment="1" applyProtection="1">
      <alignment horizontal="right" vertical="center" wrapText="1"/>
      <protection locked="0"/>
    </xf>
    <xf numFmtId="166" fontId="0" fillId="2" borderId="12" xfId="7" applyNumberFormat="1" applyFont="1" applyFill="1" applyBorder="1" applyAlignment="1" applyProtection="1">
      <alignment vertical="center"/>
      <protection locked="0"/>
    </xf>
    <xf numFmtId="4" fontId="4" fillId="2" borderId="12" xfId="5" applyNumberFormat="1" applyFont="1" applyFill="1" applyBorder="1" applyAlignment="1" applyProtection="1">
      <alignment horizontal="right" vertical="center" wrapText="1"/>
      <protection locked="0"/>
    </xf>
    <xf numFmtId="4" fontId="4" fillId="2" borderId="12" xfId="0" applyNumberFormat="1" applyFont="1" applyFill="1" applyBorder="1" applyAlignment="1" applyProtection="1">
      <alignment horizontal="center" vertical="center" wrapText="1"/>
      <protection locked="0"/>
    </xf>
    <xf numFmtId="0" fontId="0" fillId="2" borderId="12" xfId="0" applyFill="1" applyBorder="1" applyAlignment="1" applyProtection="1">
      <alignment horizontal="left" vertical="center"/>
      <protection locked="0"/>
    </xf>
    <xf numFmtId="166" fontId="0" fillId="2" borderId="12" xfId="7" applyNumberFormat="1" applyFont="1" applyFill="1" applyBorder="1" applyAlignment="1" applyProtection="1">
      <alignment horizontal="right" vertical="center"/>
      <protection locked="0"/>
    </xf>
    <xf numFmtId="10" fontId="0" fillId="2" borderId="12" xfId="6" applyNumberFormat="1" applyFont="1" applyFill="1" applyBorder="1" applyAlignment="1" applyProtection="1">
      <alignment horizontal="center" vertical="center"/>
      <protection locked="0"/>
    </xf>
    <xf numFmtId="10" fontId="0" fillId="2" borderId="12" xfId="0" applyNumberFormat="1" applyFill="1" applyBorder="1" applyAlignment="1" applyProtection="1">
      <alignment horizontal="center" vertical="center"/>
      <protection locked="0"/>
    </xf>
    <xf numFmtId="9" fontId="0" fillId="2" borderId="18" xfId="6" applyFont="1" applyFill="1" applyBorder="1" applyAlignment="1" applyProtection="1">
      <alignment horizontal="center" vertical="center"/>
      <protection locked="0"/>
    </xf>
    <xf numFmtId="0" fontId="0" fillId="2" borderId="0" xfId="0" applyFill="1" applyProtection="1">
      <protection locked="0"/>
    </xf>
    <xf numFmtId="10" fontId="4" fillId="11" borderId="12" xfId="6" applyNumberFormat="1" applyFont="1" applyFill="1" applyBorder="1" applyAlignment="1" applyProtection="1">
      <alignment horizontal="center" vertical="center" wrapText="1"/>
      <protection locked="0"/>
    </xf>
    <xf numFmtId="166" fontId="4" fillId="11" borderId="12" xfId="7" applyNumberFormat="1" applyFont="1" applyFill="1" applyBorder="1" applyAlignment="1" applyProtection="1">
      <alignment horizontal="center" vertical="center"/>
      <protection locked="0"/>
    </xf>
    <xf numFmtId="166" fontId="4" fillId="8" borderId="12" xfId="5" applyNumberFormat="1" applyFont="1" applyFill="1" applyBorder="1" applyAlignment="1" applyProtection="1">
      <alignment horizontal="right" vertical="center" wrapText="1"/>
      <protection locked="0"/>
    </xf>
    <xf numFmtId="10" fontId="4" fillId="0" borderId="12" xfId="6" applyNumberFormat="1" applyFont="1" applyBorder="1" applyAlignment="1">
      <alignment horizontal="center" vertical="center"/>
    </xf>
    <xf numFmtId="4" fontId="4" fillId="0" borderId="12" xfId="5" applyNumberFormat="1" applyFont="1" applyBorder="1" applyAlignment="1" applyProtection="1">
      <alignment horizontal="center" vertical="center"/>
      <protection locked="0"/>
    </xf>
    <xf numFmtId="9" fontId="4" fillId="0" borderId="18" xfId="6" applyFont="1" applyBorder="1" applyAlignment="1" applyProtection="1">
      <alignment horizontal="center" vertical="center"/>
      <protection locked="0"/>
    </xf>
    <xf numFmtId="4" fontId="0" fillId="8" borderId="12" xfId="5" applyNumberFormat="1" applyFont="1" applyFill="1" applyBorder="1" applyAlignment="1" applyProtection="1">
      <alignment horizontal="center" vertical="center" wrapText="1"/>
      <protection locked="0"/>
    </xf>
    <xf numFmtId="166" fontId="11" fillId="0" borderId="12" xfId="0" applyNumberFormat="1" applyFont="1" applyBorder="1" applyAlignment="1" applyProtection="1">
      <alignment horizontal="center" vertical="center"/>
      <protection locked="0"/>
    </xf>
    <xf numFmtId="42" fontId="0" fillId="0" borderId="12" xfId="7" applyFont="1" applyBorder="1" applyAlignment="1" applyProtection="1">
      <alignment horizontal="left" vertical="center"/>
      <protection locked="0"/>
    </xf>
    <xf numFmtId="42" fontId="0" fillId="0" borderId="18" xfId="7" applyFont="1" applyBorder="1" applyAlignment="1" applyProtection="1">
      <alignment horizontal="left" vertical="center" wrapText="1"/>
      <protection locked="0"/>
    </xf>
    <xf numFmtId="3" fontId="4" fillId="11" borderId="12" xfId="5" applyNumberFormat="1" applyFont="1" applyFill="1" applyBorder="1" applyAlignment="1" applyProtection="1">
      <alignment horizontal="right" vertical="center" wrapText="1"/>
      <protection locked="0"/>
    </xf>
    <xf numFmtId="3" fontId="11" fillId="2" borderId="12" xfId="0" applyNumberFormat="1" applyFont="1" applyFill="1" applyBorder="1" applyAlignment="1" applyProtection="1">
      <alignment horizontal="center" vertical="center" wrapText="1"/>
      <protection locked="0"/>
    </xf>
    <xf numFmtId="42" fontId="0" fillId="11" borderId="12" xfId="7" applyFont="1" applyFill="1" applyBorder="1" applyAlignment="1" applyProtection="1">
      <alignment horizontal="left" vertical="center" wrapText="1"/>
      <protection locked="0"/>
    </xf>
    <xf numFmtId="42" fontId="0" fillId="8" borderId="18" xfId="7" applyFont="1" applyFill="1" applyBorder="1" applyAlignment="1" applyProtection="1">
      <alignment horizontal="center" vertical="center" wrapText="1"/>
      <protection locked="0"/>
    </xf>
    <xf numFmtId="0" fontId="4" fillId="0" borderId="11" xfId="0" applyFont="1" applyBorder="1" applyAlignment="1" applyProtection="1">
      <alignment horizontal="left" vertical="center" wrapText="1"/>
      <protection locked="0"/>
    </xf>
    <xf numFmtId="0" fontId="4" fillId="0" borderId="11" xfId="0" applyFont="1" applyBorder="1" applyAlignment="1" applyProtection="1">
      <alignment horizontal="center" vertical="center" wrapText="1"/>
      <protection locked="0"/>
    </xf>
    <xf numFmtId="9" fontId="2" fillId="0" borderId="11" xfId="6" applyBorder="1" applyAlignment="1" applyProtection="1">
      <alignment horizontal="center" vertical="center" wrapText="1"/>
      <protection locked="0"/>
    </xf>
    <xf numFmtId="9" fontId="4" fillId="0" borderId="11" xfId="6" applyFont="1" applyBorder="1" applyAlignment="1" applyProtection="1">
      <alignment horizontal="center" vertical="center" wrapText="1"/>
      <protection locked="0"/>
    </xf>
    <xf numFmtId="4" fontId="4" fillId="0" borderId="11" xfId="5" applyNumberFormat="1" applyFont="1" applyBorder="1" applyAlignment="1" applyProtection="1">
      <alignment horizontal="right" vertical="center" wrapText="1"/>
      <protection locked="0"/>
    </xf>
    <xf numFmtId="166" fontId="10" fillId="0" borderId="11" xfId="0" applyNumberFormat="1" applyFont="1" applyBorder="1" applyAlignment="1" applyProtection="1">
      <alignment vertical="center"/>
      <protection locked="0"/>
    </xf>
    <xf numFmtId="4" fontId="11" fillId="0" borderId="11" xfId="0" applyNumberFormat="1" applyFont="1" applyBorder="1" applyAlignment="1" applyProtection="1">
      <alignment horizontal="right" vertical="center" wrapText="1"/>
      <protection locked="0"/>
    </xf>
    <xf numFmtId="4" fontId="11" fillId="0" borderId="11" xfId="0" applyNumberFormat="1" applyFont="1" applyBorder="1" applyAlignment="1" applyProtection="1">
      <alignment horizontal="center" vertical="center" wrapText="1"/>
      <protection locked="0"/>
    </xf>
    <xf numFmtId="166" fontId="0" fillId="0" borderId="11" xfId="7" applyNumberFormat="1" applyFont="1" applyBorder="1" applyAlignment="1" applyProtection="1">
      <alignment horizontal="center" vertical="center"/>
      <protection locked="0"/>
    </xf>
    <xf numFmtId="10" fontId="0" fillId="0" borderId="11" xfId="6" applyNumberFormat="1" applyFont="1" applyBorder="1" applyAlignment="1">
      <alignment horizontal="center" vertical="center"/>
    </xf>
    <xf numFmtId="10" fontId="0" fillId="0" borderId="11" xfId="0" applyNumberFormat="1" applyBorder="1" applyAlignment="1">
      <alignment horizontal="center" vertical="center"/>
    </xf>
    <xf numFmtId="42" fontId="0" fillId="0" borderId="11" xfId="7" applyFont="1" applyBorder="1" applyAlignment="1" applyProtection="1">
      <alignment horizontal="left" vertical="center" wrapText="1"/>
      <protection locked="0"/>
    </xf>
    <xf numFmtId="166" fontId="0" fillId="0" borderId="11" xfId="7" applyNumberFormat="1" applyFont="1" applyBorder="1" applyAlignment="1" applyProtection="1">
      <alignment horizontal="right" vertical="center"/>
      <protection locked="0"/>
    </xf>
    <xf numFmtId="10" fontId="0" fillId="0" borderId="11" xfId="6" applyNumberFormat="1" applyFont="1" applyBorder="1" applyAlignment="1" applyProtection="1">
      <alignment horizontal="center" vertical="center"/>
      <protection locked="0"/>
    </xf>
    <xf numFmtId="10" fontId="0" fillId="0" borderId="11" xfId="0" applyNumberFormat="1" applyBorder="1" applyAlignment="1" applyProtection="1">
      <alignment horizontal="center" vertical="center"/>
      <protection locked="0"/>
    </xf>
    <xf numFmtId="42" fontId="0" fillId="0" borderId="11" xfId="7" applyFont="1" applyBorder="1" applyAlignment="1" applyProtection="1">
      <alignment horizontal="center" vertical="center" wrapText="1"/>
      <protection locked="0"/>
    </xf>
    <xf numFmtId="164" fontId="0" fillId="0" borderId="0" xfId="5" applyNumberFormat="1" applyFont="1" applyAlignment="1" applyProtection="1">
      <alignment horizontal="right" vertical="center"/>
      <protection locked="0"/>
    </xf>
    <xf numFmtId="165" fontId="0" fillId="0" borderId="0" xfId="5" applyNumberFormat="1" applyFont="1" applyAlignment="1" applyProtection="1">
      <alignment vertical="center"/>
      <protection locked="0"/>
    </xf>
    <xf numFmtId="165" fontId="0" fillId="0" borderId="0" xfId="0" applyNumberFormat="1" applyAlignment="1" applyProtection="1">
      <alignment horizontal="center" vertical="center"/>
      <protection locked="0"/>
    </xf>
    <xf numFmtId="2" fontId="0" fillId="0" borderId="0" xfId="5" applyNumberFormat="1" applyFont="1" applyAlignment="1" applyProtection="1">
      <alignment horizontal="center" vertical="center"/>
      <protection locked="0"/>
    </xf>
    <xf numFmtId="164" fontId="0" fillId="0" borderId="0" xfId="5" applyNumberFormat="1" applyFont="1" applyProtection="1">
      <protection locked="0"/>
    </xf>
    <xf numFmtId="3" fontId="0" fillId="0" borderId="12" xfId="0" applyNumberFormat="1" applyBorder="1" applyAlignment="1" applyProtection="1">
      <alignment horizontal="right" vertical="center"/>
      <protection locked="0"/>
    </xf>
    <xf numFmtId="3" fontId="0" fillId="2" borderId="12" xfId="0" applyNumberFormat="1" applyFill="1" applyBorder="1" applyAlignment="1" applyProtection="1">
      <alignment horizontal="right" vertical="center"/>
      <protection locked="0"/>
    </xf>
    <xf numFmtId="3" fontId="0" fillId="11" borderId="12" xfId="5" applyNumberFormat="1" applyFont="1" applyFill="1" applyBorder="1" applyAlignment="1" applyProtection="1">
      <alignment horizontal="right" vertical="center"/>
      <protection locked="0"/>
    </xf>
    <xf numFmtId="3" fontId="0" fillId="2" borderId="12" xfId="5" applyNumberFormat="1" applyFont="1" applyFill="1" applyBorder="1" applyAlignment="1" applyProtection="1">
      <alignment horizontal="right" vertical="center"/>
      <protection locked="0"/>
    </xf>
    <xf numFmtId="9" fontId="0" fillId="8" borderId="18" xfId="6" applyFont="1" applyFill="1" applyBorder="1" applyAlignment="1" applyProtection="1">
      <alignment horizontal="left" vertical="center" wrapText="1"/>
      <protection locked="0"/>
    </xf>
    <xf numFmtId="3" fontId="0" fillId="11" borderId="12" xfId="0" applyNumberFormat="1" applyFill="1" applyBorder="1" applyAlignment="1" applyProtection="1">
      <alignment horizontal="right" vertical="center"/>
      <protection locked="0"/>
    </xf>
    <xf numFmtId="166" fontId="4" fillId="2" borderId="12" xfId="7" applyNumberFormat="1" applyFont="1" applyFill="1" applyBorder="1" applyAlignment="1" applyProtection="1">
      <alignment horizontal="right" vertical="center"/>
      <protection locked="0"/>
    </xf>
    <xf numFmtId="3" fontId="4" fillId="11" borderId="12" xfId="0" applyNumberFormat="1" applyFont="1" applyFill="1" applyBorder="1" applyAlignment="1" applyProtection="1">
      <alignment horizontal="right" vertical="center"/>
      <protection locked="0"/>
    </xf>
    <xf numFmtId="166" fontId="4" fillId="11" borderId="12" xfId="7" applyNumberFormat="1" applyFont="1" applyFill="1" applyBorder="1" applyAlignment="1" applyProtection="1">
      <alignment horizontal="right" vertical="center"/>
      <protection locked="0"/>
    </xf>
    <xf numFmtId="3" fontId="4" fillId="2" borderId="12" xfId="0" applyNumberFormat="1" applyFont="1" applyFill="1" applyBorder="1" applyAlignment="1" applyProtection="1">
      <alignment horizontal="right" vertical="center"/>
      <protection locked="0"/>
    </xf>
    <xf numFmtId="3" fontId="4" fillId="0" borderId="12" xfId="0" applyNumberFormat="1" applyFont="1" applyBorder="1" applyAlignment="1" applyProtection="1">
      <alignment horizontal="right" vertical="center"/>
      <protection locked="0"/>
    </xf>
    <xf numFmtId="3" fontId="1" fillId="9" borderId="13" xfId="5" applyNumberFormat="1" applyFont="1" applyFill="1" applyBorder="1" applyAlignment="1" applyProtection="1">
      <alignment horizontal="right" vertical="center" wrapText="1"/>
      <protection locked="0"/>
    </xf>
    <xf numFmtId="3" fontId="1" fillId="9" borderId="13" xfId="0" applyNumberFormat="1" applyFont="1" applyFill="1" applyBorder="1" applyAlignment="1" applyProtection="1">
      <alignment horizontal="center" vertical="top" wrapText="1"/>
      <protection locked="0"/>
    </xf>
    <xf numFmtId="3" fontId="11" fillId="11" borderId="12" xfId="0" applyNumberFormat="1" applyFont="1" applyFill="1" applyBorder="1" applyAlignment="1" applyProtection="1">
      <alignment horizontal="right" vertical="center" wrapText="1"/>
      <protection locked="0"/>
    </xf>
    <xf numFmtId="3" fontId="10" fillId="2" borderId="12" xfId="0" applyNumberFormat="1" applyFont="1" applyFill="1" applyBorder="1" applyAlignment="1" applyProtection="1">
      <alignment vertical="center"/>
      <protection locked="0"/>
    </xf>
    <xf numFmtId="3" fontId="11" fillId="0" borderId="12" xfId="0" applyNumberFormat="1" applyFont="1" applyBorder="1" applyAlignment="1" applyProtection="1">
      <alignment horizontal="right" vertical="center" wrapText="1"/>
      <protection locked="0"/>
    </xf>
    <xf numFmtId="3" fontId="10" fillId="2" borderId="12" xfId="0" applyNumberFormat="1" applyFont="1" applyFill="1" applyBorder="1" applyProtection="1">
      <protection locked="0"/>
    </xf>
    <xf numFmtId="166" fontId="11" fillId="10" borderId="12" xfId="0" applyNumberFormat="1" applyFont="1" applyFill="1" applyBorder="1" applyAlignment="1" applyProtection="1">
      <alignment vertical="center"/>
      <protection locked="0"/>
    </xf>
    <xf numFmtId="166" fontId="11" fillId="11" borderId="12" xfId="0" applyNumberFormat="1" applyFont="1" applyFill="1" applyBorder="1" applyAlignment="1" applyProtection="1">
      <alignment vertical="center"/>
      <protection locked="0"/>
    </xf>
    <xf numFmtId="3" fontId="11" fillId="2" borderId="12" xfId="0" applyNumberFormat="1" applyFont="1" applyFill="1" applyBorder="1" applyProtection="1">
      <protection locked="0"/>
    </xf>
    <xf numFmtId="166" fontId="11" fillId="2" borderId="12" xfId="0" applyNumberFormat="1" applyFont="1" applyFill="1" applyBorder="1" applyAlignment="1" applyProtection="1">
      <alignment horizontal="right" vertical="center" wrapText="1"/>
      <protection locked="0"/>
    </xf>
    <xf numFmtId="3" fontId="4" fillId="0" borderId="12" xfId="5" applyNumberFormat="1" applyFont="1" applyBorder="1" applyAlignment="1" applyProtection="1">
      <alignment horizontal="right" vertical="center" wrapText="1"/>
      <protection locked="0"/>
    </xf>
    <xf numFmtId="3" fontId="4" fillId="2" borderId="12" xfId="0" applyNumberFormat="1" applyFont="1" applyFill="1" applyBorder="1" applyAlignment="1" applyProtection="1">
      <alignment horizontal="right" vertical="center" wrapText="1"/>
      <protection locked="0"/>
    </xf>
    <xf numFmtId="3" fontId="4" fillId="2" borderId="12" xfId="5" applyNumberFormat="1" applyFont="1" applyFill="1" applyBorder="1" applyAlignment="1" applyProtection="1">
      <alignment horizontal="right" vertical="center" wrapText="1"/>
      <protection locked="0"/>
    </xf>
    <xf numFmtId="10" fontId="4" fillId="2" borderId="12" xfId="6" applyNumberFormat="1" applyFont="1" applyFill="1" applyBorder="1" applyAlignment="1">
      <alignment horizontal="center" vertical="center"/>
    </xf>
    <xf numFmtId="3" fontId="4" fillId="2" borderId="12" xfId="5" applyNumberFormat="1" applyFont="1" applyFill="1" applyBorder="1" applyAlignment="1" applyProtection="1">
      <alignment horizontal="center" vertical="center" wrapText="1"/>
      <protection locked="0"/>
    </xf>
    <xf numFmtId="4" fontId="4" fillId="8" borderId="12" xfId="5" applyNumberFormat="1" applyFont="1" applyFill="1" applyBorder="1" applyAlignment="1" applyProtection="1">
      <alignment horizontal="center" vertical="center"/>
      <protection locked="0"/>
    </xf>
    <xf numFmtId="166" fontId="4" fillId="8" borderId="12" xfId="7" applyNumberFormat="1" applyFont="1" applyFill="1" applyBorder="1" applyAlignment="1" applyProtection="1">
      <alignment horizontal="right" vertical="center"/>
      <protection locked="0"/>
    </xf>
    <xf numFmtId="9" fontId="4" fillId="8" borderId="18" xfId="6" applyFont="1" applyFill="1" applyBorder="1" applyAlignment="1" applyProtection="1">
      <alignment horizontal="center" vertical="center"/>
      <protection locked="0"/>
    </xf>
    <xf numFmtId="166" fontId="13" fillId="11" borderId="12" xfId="7" applyNumberFormat="1" applyFont="1" applyFill="1" applyBorder="1" applyAlignment="1" applyProtection="1">
      <alignment vertical="center"/>
      <protection locked="0"/>
    </xf>
    <xf numFmtId="4" fontId="13" fillId="11" borderId="12" xfId="5" applyNumberFormat="1" applyFont="1" applyFill="1" applyBorder="1" applyAlignment="1" applyProtection="1">
      <alignment horizontal="right" vertical="center" wrapText="1"/>
      <protection locked="0"/>
    </xf>
    <xf numFmtId="166" fontId="13" fillId="11" borderId="12" xfId="5" applyNumberFormat="1" applyFont="1" applyFill="1" applyBorder="1" applyAlignment="1" applyProtection="1">
      <alignment vertical="center" wrapText="1"/>
      <protection locked="0"/>
    </xf>
    <xf numFmtId="3" fontId="13" fillId="2" borderId="12" xfId="0" applyNumberFormat="1" applyFont="1" applyFill="1" applyBorder="1" applyAlignment="1" applyProtection="1">
      <alignment horizontal="right" vertical="center"/>
      <protection locked="0"/>
    </xf>
    <xf numFmtId="166" fontId="13" fillId="2" borderId="12" xfId="7" applyNumberFormat="1" applyFont="1" applyFill="1" applyBorder="1" applyAlignment="1" applyProtection="1">
      <alignment horizontal="right" vertical="center"/>
      <protection locked="0"/>
    </xf>
    <xf numFmtId="3" fontId="4" fillId="10" borderId="12" xfId="5" applyNumberFormat="1" applyFont="1" applyFill="1" applyBorder="1" applyAlignment="1" applyProtection="1">
      <alignment horizontal="right" vertical="center" wrapText="1"/>
      <protection locked="0"/>
    </xf>
    <xf numFmtId="3" fontId="11" fillId="2" borderId="12" xfId="0" applyNumberFormat="1" applyFont="1" applyFill="1" applyBorder="1" applyAlignment="1" applyProtection="1">
      <alignment wrapText="1"/>
      <protection locked="0"/>
    </xf>
    <xf numFmtId="166" fontId="10" fillId="2" borderId="12" xfId="0" applyNumberFormat="1" applyFont="1" applyFill="1" applyBorder="1" applyAlignment="1" applyProtection="1">
      <alignment horizontal="right" vertical="center"/>
      <protection locked="0"/>
    </xf>
    <xf numFmtId="42" fontId="0" fillId="8" borderId="18" xfId="7" applyFont="1" applyFill="1" applyBorder="1" applyAlignment="1" applyProtection="1">
      <alignment horizontal="left" vertical="center" wrapText="1"/>
      <protection locked="0"/>
    </xf>
    <xf numFmtId="3" fontId="11" fillId="2" borderId="12" xfId="0" applyNumberFormat="1" applyFont="1" applyFill="1" applyBorder="1" applyAlignment="1" applyProtection="1">
      <alignment vertical="center" wrapText="1"/>
      <protection locked="0"/>
    </xf>
    <xf numFmtId="166" fontId="0" fillId="0" borderId="0" xfId="0" applyNumberFormat="1" applyProtection="1">
      <protection locked="0"/>
    </xf>
    <xf numFmtId="4" fontId="0" fillId="2" borderId="12" xfId="5" applyNumberFormat="1" applyFont="1" applyFill="1" applyBorder="1" applyAlignment="1" applyProtection="1">
      <alignment horizontal="right" vertical="center"/>
      <protection locked="0"/>
    </xf>
    <xf numFmtId="4" fontId="4" fillId="2" borderId="12" xfId="5" applyNumberFormat="1" applyFont="1" applyFill="1" applyBorder="1" applyAlignment="1" applyProtection="1">
      <alignment horizontal="center" vertical="center" wrapText="1"/>
      <protection locked="0"/>
    </xf>
    <xf numFmtId="4" fontId="4" fillId="10" borderId="12" xfId="5" applyNumberFormat="1" applyFont="1" applyFill="1" applyBorder="1" applyAlignment="1" applyProtection="1">
      <alignment horizontal="right" vertical="center" wrapText="1"/>
      <protection locked="0"/>
    </xf>
    <xf numFmtId="4" fontId="11" fillId="2" borderId="12" xfId="0" applyNumberFormat="1" applyFont="1" applyFill="1" applyBorder="1" applyAlignment="1" applyProtection="1">
      <alignment wrapText="1"/>
      <protection locked="0"/>
    </xf>
    <xf numFmtId="4" fontId="11" fillId="2" borderId="11" xfId="0" applyNumberFormat="1" applyFont="1" applyFill="1" applyBorder="1" applyAlignment="1" applyProtection="1">
      <alignment vertical="center" wrapText="1"/>
      <protection locked="0"/>
    </xf>
    <xf numFmtId="166" fontId="0" fillId="2" borderId="11" xfId="7" applyNumberFormat="1" applyFont="1" applyFill="1" applyBorder="1" applyAlignment="1" applyProtection="1">
      <alignment horizontal="right" vertical="center"/>
      <protection locked="0"/>
    </xf>
    <xf numFmtId="10" fontId="0" fillId="2" borderId="11" xfId="6" applyNumberFormat="1" applyFont="1" applyFill="1" applyBorder="1" applyAlignment="1">
      <alignment horizontal="center" vertical="center"/>
    </xf>
    <xf numFmtId="10" fontId="0" fillId="2" borderId="11" xfId="0" applyNumberFormat="1" applyFill="1" applyBorder="1" applyAlignment="1">
      <alignment horizontal="center" vertical="center"/>
    </xf>
    <xf numFmtId="4" fontId="11" fillId="8" borderId="11" xfId="0" applyNumberFormat="1" applyFont="1" applyFill="1" applyBorder="1" applyAlignment="1" applyProtection="1">
      <alignment horizontal="center" vertical="center" wrapText="1"/>
      <protection locked="0"/>
    </xf>
    <xf numFmtId="166" fontId="0" fillId="8" borderId="11" xfId="7" applyNumberFormat="1" applyFont="1" applyFill="1" applyBorder="1" applyAlignment="1" applyProtection="1">
      <alignment horizontal="right" vertical="center"/>
      <protection locked="0"/>
    </xf>
    <xf numFmtId="10" fontId="0" fillId="8" borderId="11" xfId="6" applyNumberFormat="1" applyFont="1" applyFill="1" applyBorder="1" applyAlignment="1" applyProtection="1">
      <alignment horizontal="center" vertical="center"/>
      <protection locked="0"/>
    </xf>
    <xf numFmtId="10" fontId="0" fillId="8" borderId="11" xfId="0" applyNumberFormat="1" applyFill="1" applyBorder="1" applyAlignment="1" applyProtection="1">
      <alignment horizontal="center" vertical="center"/>
      <protection locked="0"/>
    </xf>
    <xf numFmtId="42" fontId="0" fillId="8" borderId="11" xfId="7" applyFont="1" applyFill="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1" fillId="2" borderId="17" xfId="0" applyFont="1" applyFill="1" applyBorder="1" applyAlignment="1" applyProtection="1">
      <alignment horizontal="center" vertical="center" wrapText="1"/>
      <protection locked="0"/>
    </xf>
    <xf numFmtId="0" fontId="1" fillId="2" borderId="19"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6" fillId="8" borderId="17" xfId="0" applyFont="1" applyFill="1" applyBorder="1" applyAlignment="1" applyProtection="1">
      <alignment horizontal="center" vertical="center" wrapText="1"/>
      <protection locked="0"/>
    </xf>
    <xf numFmtId="0" fontId="6" fillId="8" borderId="19" xfId="0" applyFont="1" applyFill="1" applyBorder="1" applyAlignment="1" applyProtection="1">
      <alignment horizontal="center" vertical="center" wrapText="1"/>
      <protection locked="0"/>
    </xf>
    <xf numFmtId="0" fontId="6" fillId="8" borderId="16" xfId="0" applyFont="1" applyFill="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5" fillId="2" borderId="32"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7" fillId="2" borderId="8"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protection locked="0"/>
    </xf>
    <xf numFmtId="0" fontId="8" fillId="2" borderId="9" xfId="0" applyFont="1" applyFill="1" applyBorder="1" applyAlignment="1" applyProtection="1">
      <alignment horizontal="center" vertical="center" wrapText="1"/>
      <protection locked="0"/>
    </xf>
    <xf numFmtId="0" fontId="1" fillId="5" borderId="10" xfId="0" applyFont="1" applyFill="1" applyBorder="1" applyAlignment="1" applyProtection="1">
      <alignment horizontal="center" wrapText="1"/>
      <protection locked="0"/>
    </xf>
    <xf numFmtId="0" fontId="6" fillId="7" borderId="33" xfId="0" applyFont="1" applyFill="1" applyBorder="1" applyAlignment="1" applyProtection="1">
      <alignment horizontal="center"/>
      <protection locked="0"/>
    </xf>
    <xf numFmtId="0" fontId="6" fillId="7" borderId="34" xfId="0" applyFont="1" applyFill="1" applyBorder="1" applyAlignment="1" applyProtection="1">
      <alignment horizontal="center"/>
      <protection locked="0"/>
    </xf>
    <xf numFmtId="0" fontId="7" fillId="2" borderId="5" xfId="0" applyFont="1" applyFill="1" applyBorder="1" applyAlignment="1" applyProtection="1">
      <alignment horizontal="center" vertical="center"/>
      <protection locked="0"/>
    </xf>
    <xf numFmtId="0" fontId="0" fillId="0" borderId="8" xfId="0" applyBorder="1" applyProtection="1">
      <protection locked="0"/>
    </xf>
    <xf numFmtId="0" fontId="0" fillId="0" borderId="7" xfId="0" applyBorder="1" applyProtection="1">
      <protection locked="0"/>
    </xf>
    <xf numFmtId="0" fontId="0" fillId="0" borderId="9" xfId="0" applyBorder="1" applyProtection="1">
      <protection locked="0"/>
    </xf>
    <xf numFmtId="0" fontId="5" fillId="2" borderId="0" xfId="0" applyFont="1" applyFill="1" applyAlignment="1" applyProtection="1">
      <alignment horizontal="center" vertical="center"/>
      <protection locked="0"/>
    </xf>
    <xf numFmtId="0" fontId="0" fillId="0" borderId="0" xfId="0" applyProtection="1">
      <protection locked="0"/>
    </xf>
    <xf numFmtId="0" fontId="4" fillId="2" borderId="30" xfId="0" applyFont="1" applyFill="1" applyBorder="1" applyAlignment="1" applyProtection="1">
      <alignment horizontal="center" vertical="center" wrapText="1"/>
      <protection locked="0"/>
    </xf>
    <xf numFmtId="0" fontId="4" fillId="2" borderId="31" xfId="0" applyFont="1" applyFill="1" applyBorder="1" applyAlignment="1" applyProtection="1">
      <alignment horizontal="center" vertical="center" wrapText="1"/>
      <protection locked="0"/>
    </xf>
    <xf numFmtId="0" fontId="6" fillId="8" borderId="11" xfId="0" applyFont="1" applyFill="1" applyBorder="1" applyAlignment="1" applyProtection="1">
      <alignment horizontal="center" vertical="center" wrapText="1"/>
      <protection locked="0"/>
    </xf>
    <xf numFmtId="0" fontId="0" fillId="0" borderId="19" xfId="0" applyBorder="1" applyProtection="1">
      <protection locked="0"/>
    </xf>
    <xf numFmtId="0" fontId="0" fillId="0" borderId="16" xfId="0" applyBorder="1" applyProtection="1">
      <protection locked="0"/>
    </xf>
    <xf numFmtId="0" fontId="1" fillId="2" borderId="11" xfId="0" applyFont="1" applyFill="1" applyBorder="1" applyAlignment="1" applyProtection="1">
      <alignment horizontal="center" vertical="center" wrapText="1"/>
      <protection locked="0"/>
    </xf>
    <xf numFmtId="0" fontId="6" fillId="7" borderId="4" xfId="0" applyFont="1" applyFill="1" applyBorder="1" applyAlignment="1" applyProtection="1">
      <alignment horizontal="center"/>
      <protection locked="0"/>
    </xf>
    <xf numFmtId="0" fontId="0" fillId="0" borderId="10" xfId="0" applyBorder="1" applyProtection="1">
      <protection locked="0"/>
    </xf>
    <xf numFmtId="0" fontId="1" fillId="4" borderId="6" xfId="0" applyFont="1" applyFill="1" applyBorder="1" applyAlignment="1" applyProtection="1">
      <alignment horizontal="center" vertical="center" wrapText="1"/>
      <protection locked="0"/>
    </xf>
    <xf numFmtId="0" fontId="1" fillId="4" borderId="7" xfId="0" applyFont="1" applyFill="1" applyBorder="1" applyAlignment="1" applyProtection="1">
      <alignment horizontal="center" vertical="center" wrapText="1"/>
      <protection locked="0"/>
    </xf>
    <xf numFmtId="0" fontId="7" fillId="2" borderId="35" xfId="0" applyFont="1" applyFill="1" applyBorder="1" applyAlignment="1" applyProtection="1">
      <alignment vertical="center"/>
      <protection locked="0"/>
    </xf>
    <xf numFmtId="0" fontId="7" fillId="2" borderId="0" xfId="0" applyFont="1" applyFill="1" applyAlignment="1" applyProtection="1">
      <alignment vertical="center"/>
      <protection locked="0"/>
    </xf>
    <xf numFmtId="0" fontId="1" fillId="3" borderId="11" xfId="0" applyFont="1" applyFill="1" applyBorder="1" applyAlignment="1" applyProtection="1">
      <alignment horizontal="center" vertical="center" wrapText="1"/>
      <protection locked="0"/>
    </xf>
    <xf numFmtId="9" fontId="6" fillId="3" borderId="11" xfId="9" applyFont="1" applyFill="1" applyBorder="1" applyAlignment="1" applyProtection="1">
      <alignment horizontal="center" vertical="center" wrapText="1"/>
      <protection locked="0"/>
    </xf>
    <xf numFmtId="164" fontId="1" fillId="3" borderId="11" xfId="8" applyNumberFormat="1" applyFont="1" applyFill="1" applyBorder="1" applyAlignment="1" applyProtection="1">
      <alignment vertical="center" wrapText="1"/>
      <protection locked="0"/>
    </xf>
    <xf numFmtId="9" fontId="1" fillId="3" borderId="13" xfId="9" applyFont="1" applyFill="1" applyBorder="1" applyAlignment="1" applyProtection="1">
      <alignment horizontal="center" vertical="center" wrapText="1"/>
      <protection locked="0"/>
    </xf>
    <xf numFmtId="9" fontId="1" fillId="3" borderId="14" xfId="9" applyFont="1" applyFill="1" applyBorder="1" applyAlignment="1" applyProtection="1">
      <alignment horizontal="center" vertical="center" wrapText="1"/>
      <protection locked="0"/>
    </xf>
    <xf numFmtId="9" fontId="1" fillId="3" borderId="12" xfId="9" applyFont="1" applyFill="1" applyBorder="1" applyAlignment="1" applyProtection="1">
      <alignment horizontal="center" vertical="center" wrapText="1"/>
      <protection locked="0"/>
    </xf>
    <xf numFmtId="0" fontId="1" fillId="4" borderId="11" xfId="0" applyFont="1" applyFill="1" applyBorder="1" applyAlignment="1" applyProtection="1">
      <alignment horizontal="center" vertical="center" wrapText="1"/>
      <protection locked="0"/>
    </xf>
    <xf numFmtId="0" fontId="12" fillId="4" borderId="11" xfId="0" applyFont="1" applyFill="1" applyBorder="1" applyAlignment="1" applyProtection="1">
      <alignment horizontal="center" vertical="center" wrapText="1"/>
      <protection locked="0"/>
    </xf>
    <xf numFmtId="164" fontId="1" fillId="8" borderId="11" xfId="8" applyNumberFormat="1" applyFont="1" applyFill="1" applyBorder="1" applyAlignment="1" applyProtection="1">
      <alignment horizontal="center" vertical="center" wrapText="1"/>
      <protection locked="0"/>
    </xf>
    <xf numFmtId="0" fontId="1" fillId="8" borderId="11" xfId="0" applyFont="1" applyFill="1" applyBorder="1" applyAlignment="1" applyProtection="1">
      <alignment horizontal="center" vertical="center" wrapText="1"/>
      <protection locked="0"/>
    </xf>
    <xf numFmtId="0" fontId="12" fillId="8" borderId="11" xfId="0" applyFont="1" applyFill="1" applyBorder="1" applyAlignment="1" applyProtection="1">
      <alignment horizontal="center" vertical="center" wrapText="1"/>
      <protection locked="0"/>
    </xf>
    <xf numFmtId="0" fontId="1" fillId="8" borderId="0" xfId="0" applyFont="1" applyFill="1" applyAlignment="1" applyProtection="1">
      <alignment horizontal="center" vertical="center" wrapText="1"/>
      <protection locked="0"/>
    </xf>
    <xf numFmtId="0" fontId="12" fillId="8" borderId="0" xfId="0" applyFont="1" applyFill="1" applyAlignment="1" applyProtection="1">
      <alignment horizontal="center" vertical="center" wrapText="1"/>
      <protection locked="0"/>
    </xf>
    <xf numFmtId="0" fontId="1" fillId="9" borderId="0" xfId="0" applyFont="1" applyFill="1" applyAlignment="1" applyProtection="1">
      <alignment horizontal="center" vertical="center" wrapText="1"/>
      <protection locked="0"/>
    </xf>
    <xf numFmtId="9" fontId="6" fillId="9" borderId="0" xfId="9" applyFont="1" applyFill="1" applyBorder="1" applyAlignment="1" applyProtection="1">
      <alignment horizontal="center" vertical="center" wrapText="1"/>
      <protection locked="0"/>
    </xf>
    <xf numFmtId="164" fontId="1" fillId="9" borderId="0" xfId="8" applyNumberFormat="1" applyFont="1" applyFill="1" applyBorder="1" applyAlignment="1" applyProtection="1">
      <alignment vertical="center" wrapText="1"/>
      <protection locked="0"/>
    </xf>
    <xf numFmtId="165" fontId="1" fillId="9" borderId="0" xfId="8" applyNumberFormat="1" applyFont="1" applyFill="1" applyBorder="1" applyAlignment="1" applyProtection="1">
      <alignment horizontal="center" vertical="center" wrapText="1"/>
      <protection locked="0"/>
    </xf>
    <xf numFmtId="164" fontId="1" fillId="9" borderId="0" xfId="8" applyNumberFormat="1" applyFont="1" applyFill="1" applyBorder="1" applyAlignment="1" applyProtection="1">
      <alignment horizontal="center" vertical="center" wrapText="1"/>
      <protection locked="0"/>
    </xf>
    <xf numFmtId="165" fontId="1" fillId="9" borderId="0" xfId="0" applyNumberFormat="1" applyFont="1" applyFill="1" applyAlignment="1" applyProtection="1">
      <alignment horizontal="center" vertical="center" wrapText="1"/>
      <protection locked="0"/>
    </xf>
    <xf numFmtId="0" fontId="12" fillId="9" borderId="0" xfId="0" applyFont="1" applyFill="1" applyAlignment="1" applyProtection="1">
      <alignment horizontal="center" vertical="center" wrapText="1"/>
      <protection locked="0"/>
    </xf>
    <xf numFmtId="9" fontId="4" fillId="0" borderId="11" xfId="9" applyFont="1" applyBorder="1" applyAlignment="1" applyProtection="1">
      <alignment horizontal="center" vertical="center" wrapText="1"/>
      <protection locked="0"/>
    </xf>
    <xf numFmtId="0" fontId="0" fillId="0" borderId="11" xfId="0" applyBorder="1" applyAlignment="1" applyProtection="1">
      <alignment vertical="center"/>
      <protection locked="0"/>
    </xf>
    <xf numFmtId="165" fontId="0" fillId="0" borderId="11" xfId="10" applyNumberFormat="1" applyFont="1" applyFill="1" applyBorder="1" applyAlignment="1" applyProtection="1">
      <alignment horizontal="center" vertical="center"/>
      <protection locked="0"/>
    </xf>
    <xf numFmtId="165" fontId="4" fillId="0" borderId="11" xfId="10" applyNumberFormat="1" applyFont="1" applyFill="1" applyBorder="1" applyAlignment="1" applyProtection="1">
      <alignment horizontal="center" vertical="center"/>
      <protection locked="0"/>
    </xf>
    <xf numFmtId="164" fontId="4" fillId="0" borderId="11" xfId="8" applyNumberFormat="1" applyFont="1" applyBorder="1" applyAlignment="1" applyProtection="1">
      <alignment horizontal="center" vertical="center" wrapText="1"/>
      <protection locked="0"/>
    </xf>
    <xf numFmtId="165" fontId="0" fillId="0" borderId="17" xfId="10" applyNumberFormat="1" applyFont="1" applyBorder="1" applyAlignment="1" applyProtection="1">
      <alignment horizontal="center" vertical="center"/>
      <protection locked="0"/>
    </xf>
    <xf numFmtId="165" fontId="4" fillId="0" borderId="11" xfId="8" applyNumberFormat="1" applyFont="1" applyFill="1" applyBorder="1" applyAlignment="1" applyProtection="1">
      <alignment horizontal="center" vertical="center" wrapText="1"/>
      <protection locked="0"/>
    </xf>
    <xf numFmtId="0" fontId="0" fillId="0" borderId="16" xfId="0" applyBorder="1" applyAlignment="1" applyProtection="1">
      <alignment horizontal="center" vertical="center"/>
      <protection locked="0"/>
    </xf>
    <xf numFmtId="2" fontId="0" fillId="0" borderId="11" xfId="9" applyNumberFormat="1" applyFont="1" applyBorder="1" applyAlignment="1" applyProtection="1">
      <alignment horizontal="center" vertical="center" wrapText="1"/>
      <protection locked="0"/>
    </xf>
    <xf numFmtId="164" fontId="0" fillId="8" borderId="11" xfId="8" applyNumberFormat="1" applyFont="1" applyFill="1" applyBorder="1" applyAlignment="1" applyProtection="1">
      <alignment horizontal="center" vertical="center"/>
      <protection locked="0"/>
    </xf>
    <xf numFmtId="165" fontId="0" fillId="8" borderId="11" xfId="10" applyNumberFormat="1" applyFont="1" applyFill="1" applyBorder="1" applyAlignment="1" applyProtection="1">
      <alignment horizontal="center" vertical="center" wrapText="1"/>
      <protection locked="0"/>
    </xf>
    <xf numFmtId="9" fontId="0" fillId="8" borderId="11" xfId="9" applyFont="1" applyFill="1" applyBorder="1" applyAlignment="1" applyProtection="1">
      <alignment horizontal="center" vertical="center"/>
      <protection locked="0"/>
    </xf>
    <xf numFmtId="164" fontId="0" fillId="0" borderId="11" xfId="8" applyNumberFormat="1" applyFont="1" applyFill="1" applyBorder="1" applyAlignment="1" applyProtection="1">
      <alignment vertical="center"/>
      <protection locked="0"/>
    </xf>
    <xf numFmtId="164" fontId="0" fillId="0" borderId="11" xfId="8" applyNumberFormat="1" applyFont="1" applyFill="1" applyBorder="1" applyAlignment="1" applyProtection="1">
      <alignment horizontal="center" vertical="center"/>
      <protection locked="0"/>
    </xf>
    <xf numFmtId="165" fontId="4" fillId="0" borderId="15" xfId="10" applyNumberFormat="1" applyFont="1" applyFill="1" applyBorder="1" applyAlignment="1" applyProtection="1">
      <alignment horizontal="center" vertical="center"/>
      <protection locked="0"/>
    </xf>
    <xf numFmtId="0" fontId="0" fillId="0" borderId="11" xfId="0" applyBorder="1" applyAlignment="1" applyProtection="1">
      <alignment horizontal="center" vertical="center" wrapText="1"/>
      <protection locked="0"/>
    </xf>
    <xf numFmtId="0" fontId="0" fillId="8" borderId="11" xfId="0" applyFill="1" applyBorder="1" applyAlignment="1" applyProtection="1">
      <alignment horizontal="center" vertical="center" wrapText="1"/>
      <protection locked="0"/>
    </xf>
    <xf numFmtId="9" fontId="4" fillId="0" borderId="11" xfId="9" applyFont="1" applyFill="1" applyBorder="1" applyAlignment="1" applyProtection="1">
      <alignment horizontal="center" vertical="center" wrapText="1"/>
      <protection locked="0"/>
    </xf>
    <xf numFmtId="164" fontId="4" fillId="0" borderId="11" xfId="8" applyNumberFormat="1" applyFont="1" applyFill="1" applyBorder="1" applyAlignment="1" applyProtection="1">
      <alignment horizontal="center" vertical="center" wrapText="1"/>
      <protection locked="0"/>
    </xf>
    <xf numFmtId="0" fontId="0" fillId="0" borderId="11" xfId="0" applyBorder="1" applyAlignment="1" applyProtection="1">
      <alignment horizontal="center" vertical="center"/>
      <protection locked="0"/>
    </xf>
    <xf numFmtId="9" fontId="0" fillId="8" borderId="11" xfId="9" applyFont="1" applyFill="1" applyBorder="1" applyAlignment="1" applyProtection="1">
      <alignment horizontal="center" vertical="center" wrapText="1"/>
      <protection locked="0"/>
    </xf>
    <xf numFmtId="165" fontId="0" fillId="0" borderId="11" xfId="10" applyNumberFormat="1" applyFont="1" applyBorder="1" applyAlignment="1" applyProtection="1">
      <alignment horizontal="center" vertical="center"/>
      <protection locked="0"/>
    </xf>
    <xf numFmtId="6" fontId="0" fillId="0" borderId="11" xfId="10" applyNumberFormat="1" applyFont="1" applyBorder="1" applyAlignment="1" applyProtection="1">
      <alignment horizontal="center" vertical="center"/>
      <protection locked="0"/>
    </xf>
    <xf numFmtId="164" fontId="4" fillId="8" borderId="11" xfId="8" applyNumberFormat="1" applyFont="1" applyFill="1" applyBorder="1" applyAlignment="1" applyProtection="1">
      <alignment horizontal="center" vertical="center" wrapText="1"/>
      <protection locked="0"/>
    </xf>
    <xf numFmtId="165" fontId="4" fillId="0" borderId="11" xfId="10" applyNumberFormat="1" applyFont="1" applyBorder="1" applyAlignment="1" applyProtection="1">
      <alignment horizontal="center" vertical="center"/>
      <protection locked="0"/>
    </xf>
    <xf numFmtId="0" fontId="4" fillId="0" borderId="11" xfId="8" applyNumberFormat="1" applyFont="1" applyBorder="1" applyAlignment="1" applyProtection="1">
      <alignment horizontal="center" vertical="center" wrapText="1"/>
      <protection locked="0"/>
    </xf>
    <xf numFmtId="0" fontId="0" fillId="0" borderId="11" xfId="0" applyBorder="1" applyAlignment="1" applyProtection="1">
      <alignment vertical="center" wrapText="1"/>
      <protection locked="0"/>
    </xf>
    <xf numFmtId="9" fontId="4" fillId="0" borderId="36" xfId="9" applyFont="1" applyFill="1" applyBorder="1" applyAlignment="1" applyProtection="1">
      <alignment horizontal="center" vertical="center" wrapText="1"/>
      <protection locked="0"/>
    </xf>
    <xf numFmtId="0" fontId="4" fillId="0" borderId="11" xfId="0" applyFont="1" applyBorder="1" applyAlignment="1" applyProtection="1">
      <alignment vertical="center"/>
      <protection locked="0"/>
    </xf>
    <xf numFmtId="0" fontId="4" fillId="0" borderId="11" xfId="0" applyFont="1" applyBorder="1" applyAlignment="1" applyProtection="1">
      <alignment horizontal="center" vertical="center"/>
      <protection locked="0"/>
    </xf>
    <xf numFmtId="0" fontId="10" fillId="0" borderId="11" xfId="0" applyFont="1" applyBorder="1" applyAlignment="1">
      <alignment vertical="top" wrapText="1"/>
    </xf>
    <xf numFmtId="6" fontId="0" fillId="0" borderId="11" xfId="10" applyNumberFormat="1" applyFont="1" applyFill="1" applyBorder="1" applyAlignment="1" applyProtection="1">
      <alignment horizontal="center" vertical="center"/>
      <protection locked="0"/>
    </xf>
    <xf numFmtId="165" fontId="0" fillId="12" borderId="11" xfId="10" applyNumberFormat="1" applyFont="1" applyFill="1" applyBorder="1" applyAlignment="1" applyProtection="1">
      <alignment horizontal="center" vertical="center"/>
      <protection locked="0"/>
    </xf>
    <xf numFmtId="0" fontId="10" fillId="0" borderId="11" xfId="0" applyFont="1" applyBorder="1" applyAlignment="1">
      <alignment horizontal="left" vertical="center" wrapText="1"/>
    </xf>
    <xf numFmtId="0" fontId="1" fillId="9" borderId="37" xfId="0" applyFont="1" applyFill="1" applyBorder="1" applyAlignment="1" applyProtection="1">
      <alignment horizontal="centerContinuous" vertical="center" wrapText="1"/>
      <protection locked="0"/>
    </xf>
    <xf numFmtId="0" fontId="1" fillId="9" borderId="2" xfId="0" applyFont="1" applyFill="1" applyBorder="1" applyAlignment="1" applyProtection="1">
      <alignment horizontal="centerContinuous" vertical="center" wrapText="1"/>
      <protection locked="0"/>
    </xf>
    <xf numFmtId="0" fontId="1" fillId="9" borderId="2" xfId="0" applyFont="1" applyFill="1" applyBorder="1" applyAlignment="1" applyProtection="1">
      <alignment horizontal="center" vertical="center" wrapText="1"/>
      <protection locked="0"/>
    </xf>
    <xf numFmtId="9" fontId="6" fillId="9" borderId="4" xfId="9" applyFont="1" applyFill="1" applyBorder="1" applyAlignment="1" applyProtection="1">
      <alignment horizontal="center" vertical="center" wrapText="1"/>
      <protection locked="0"/>
    </xf>
    <xf numFmtId="0" fontId="1" fillId="9" borderId="4" xfId="0" applyFont="1" applyFill="1" applyBorder="1" applyAlignment="1" applyProtection="1">
      <alignment horizontal="center" vertical="center" wrapText="1"/>
      <protection locked="0"/>
    </xf>
    <xf numFmtId="0" fontId="12" fillId="9" borderId="4" xfId="0" applyFont="1" applyFill="1" applyBorder="1" applyAlignment="1" applyProtection="1">
      <alignment horizontal="center" vertical="center" wrapText="1"/>
      <protection locked="0"/>
    </xf>
    <xf numFmtId="0" fontId="11" fillId="0" borderId="11" xfId="0" applyFont="1" applyBorder="1" applyAlignment="1">
      <alignment vertical="center" wrapText="1"/>
    </xf>
    <xf numFmtId="165" fontId="10" fillId="0" borderId="11" xfId="0" applyNumberFormat="1" applyFont="1" applyBorder="1" applyAlignment="1">
      <alignment horizontal="center" vertical="center"/>
    </xf>
    <xf numFmtId="0" fontId="11" fillId="0" borderId="11" xfId="0" applyFont="1" applyBorder="1" applyAlignment="1">
      <alignment horizontal="center" vertical="center" wrapText="1"/>
    </xf>
    <xf numFmtId="0" fontId="10" fillId="0" borderId="11" xfId="0" applyFont="1" applyBorder="1" applyAlignment="1">
      <alignment horizontal="center" vertical="center"/>
    </xf>
    <xf numFmtId="165" fontId="0" fillId="8" borderId="11" xfId="10" applyNumberFormat="1" applyFont="1" applyFill="1" applyBorder="1" applyAlignment="1" applyProtection="1">
      <alignment horizontal="center" vertical="center"/>
      <protection locked="0"/>
    </xf>
    <xf numFmtId="165" fontId="10" fillId="10" borderId="11" xfId="0" applyNumberFormat="1" applyFont="1" applyFill="1" applyBorder="1" applyAlignment="1">
      <alignment horizontal="center" vertical="center"/>
    </xf>
    <xf numFmtId="165" fontId="11" fillId="10" borderId="11" xfId="0" applyNumberFormat="1" applyFont="1" applyFill="1" applyBorder="1" applyAlignment="1">
      <alignment horizontal="center" vertical="center" wrapText="1"/>
    </xf>
    <xf numFmtId="165" fontId="10" fillId="0" borderId="11" xfId="0" applyNumberFormat="1" applyFont="1" applyBorder="1" applyAlignment="1">
      <alignment horizontal="center" vertical="center" wrapText="1"/>
    </xf>
    <xf numFmtId="0" fontId="0" fillId="8" borderId="11" xfId="0" applyFill="1" applyBorder="1" applyAlignment="1" applyProtection="1">
      <alignment horizontal="center" vertical="center"/>
      <protection locked="0"/>
    </xf>
    <xf numFmtId="165" fontId="0" fillId="10" borderId="11" xfId="10" applyNumberFormat="1" applyFont="1" applyFill="1" applyBorder="1" applyAlignment="1" applyProtection="1">
      <alignment horizontal="center" vertical="center"/>
      <protection locked="0"/>
    </xf>
    <xf numFmtId="164" fontId="4" fillId="0" borderId="11" xfId="8" applyNumberFormat="1" applyFont="1" applyBorder="1" applyAlignment="1" applyProtection="1">
      <alignment vertical="center" wrapText="1"/>
      <protection locked="0"/>
    </xf>
    <xf numFmtId="10" fontId="4" fillId="0" borderId="11" xfId="9" applyNumberFormat="1" applyFont="1" applyBorder="1" applyAlignment="1" applyProtection="1">
      <alignment horizontal="center" vertical="center" wrapText="1"/>
      <protection locked="0"/>
    </xf>
    <xf numFmtId="3" fontId="9" fillId="0" borderId="0" xfId="0" applyNumberFormat="1" applyFont="1" applyAlignment="1">
      <alignment horizontal="center" vertical="center"/>
    </xf>
    <xf numFmtId="43" fontId="4" fillId="0" borderId="11" xfId="8" applyFont="1" applyBorder="1" applyAlignment="1" applyProtection="1">
      <alignment horizontal="center" vertical="center" wrapText="1"/>
      <protection locked="0"/>
    </xf>
    <xf numFmtId="164" fontId="0" fillId="10" borderId="11" xfId="0" applyNumberFormat="1" applyFill="1" applyBorder="1" applyAlignment="1" applyProtection="1">
      <alignment horizontal="center" vertical="center"/>
      <protection locked="0"/>
    </xf>
    <xf numFmtId="167" fontId="0" fillId="8" borderId="11" xfId="0" applyNumberFormat="1" applyFill="1" applyBorder="1" applyAlignment="1" applyProtection="1">
      <alignment horizontal="center" vertical="center"/>
      <protection locked="0"/>
    </xf>
    <xf numFmtId="164" fontId="4" fillId="0" borderId="11" xfId="8" applyNumberFormat="1" applyFont="1" applyFill="1" applyBorder="1" applyAlignment="1" applyProtection="1">
      <alignment vertical="center" wrapText="1"/>
      <protection locked="0"/>
    </xf>
    <xf numFmtId="165" fontId="4" fillId="0" borderId="11" xfId="8" applyNumberFormat="1" applyFont="1" applyBorder="1" applyAlignment="1" applyProtection="1">
      <alignment horizontal="center" vertical="center" wrapText="1"/>
      <protection locked="0"/>
    </xf>
    <xf numFmtId="6" fontId="4" fillId="0" borderId="11" xfId="8" applyNumberFormat="1"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17" fillId="13" borderId="38" xfId="0" applyFont="1" applyFill="1" applyBorder="1" applyAlignment="1">
      <alignment horizontal="center" vertical="center"/>
    </xf>
    <xf numFmtId="164" fontId="4" fillId="8" borderId="11" xfId="8" applyNumberFormat="1" applyFont="1" applyFill="1" applyBorder="1" applyAlignment="1" applyProtection="1">
      <alignment horizontal="center" vertical="center"/>
      <protection locked="0"/>
    </xf>
    <xf numFmtId="165" fontId="4" fillId="8" borderId="11" xfId="10" applyNumberFormat="1" applyFont="1" applyFill="1" applyBorder="1" applyAlignment="1" applyProtection="1">
      <alignment horizontal="center" vertical="center"/>
      <protection locked="0"/>
    </xf>
    <xf numFmtId="9" fontId="4" fillId="8" borderId="11" xfId="9" applyFont="1" applyFill="1" applyBorder="1" applyAlignment="1" applyProtection="1">
      <alignment horizontal="center" vertical="center"/>
      <protection locked="0"/>
    </xf>
    <xf numFmtId="164" fontId="4" fillId="10" borderId="11" xfId="8" applyNumberFormat="1" applyFont="1" applyFill="1" applyBorder="1" applyAlignment="1" applyProtection="1">
      <alignment vertical="center" wrapText="1"/>
      <protection locked="0"/>
    </xf>
    <xf numFmtId="3" fontId="11" fillId="0" borderId="11" xfId="0" applyNumberFormat="1" applyFont="1" applyBorder="1" applyAlignment="1">
      <alignment horizontal="center" vertical="center" wrapText="1"/>
    </xf>
    <xf numFmtId="164" fontId="0" fillId="8" borderId="11" xfId="8" applyNumberFormat="1" applyFont="1" applyFill="1" applyBorder="1" applyAlignment="1" applyProtection="1">
      <alignment horizontal="center" vertical="center" wrapText="1"/>
      <protection locked="0"/>
    </xf>
    <xf numFmtId="165" fontId="11" fillId="0" borderId="11" xfId="0" applyNumberFormat="1" applyFont="1" applyBorder="1" applyAlignment="1">
      <alignment horizontal="center" vertical="center" wrapText="1"/>
    </xf>
    <xf numFmtId="42" fontId="0" fillId="0" borderId="11" xfId="10" applyFont="1" applyBorder="1" applyAlignment="1" applyProtection="1">
      <alignment horizontal="center" vertical="center"/>
      <protection locked="0"/>
    </xf>
    <xf numFmtId="42" fontId="0" fillId="8" borderId="11" xfId="10" applyFont="1" applyFill="1" applyBorder="1" applyAlignment="1" applyProtection="1">
      <alignment horizontal="center" vertical="center" wrapText="1"/>
      <protection locked="0"/>
    </xf>
    <xf numFmtId="42" fontId="0" fillId="0" borderId="11" xfId="10" applyFont="1" applyBorder="1" applyAlignment="1" applyProtection="1">
      <alignment horizontal="center" vertical="center" wrapText="1"/>
      <protection locked="0"/>
    </xf>
    <xf numFmtId="3" fontId="11" fillId="8" borderId="11" xfId="0" applyNumberFormat="1" applyFont="1" applyFill="1" applyBorder="1" applyAlignment="1">
      <alignment horizontal="center" vertical="center" wrapText="1"/>
    </xf>
    <xf numFmtId="9" fontId="0" fillId="0" borderId="0" xfId="9" applyFont="1" applyProtection="1">
      <protection locked="0"/>
    </xf>
    <xf numFmtId="164" fontId="0" fillId="0" borderId="0" xfId="8" applyNumberFormat="1" applyFont="1" applyAlignment="1" applyProtection="1">
      <alignment vertical="center"/>
      <protection locked="0"/>
    </xf>
    <xf numFmtId="164" fontId="0" fillId="0" borderId="0" xfId="8" applyNumberFormat="1" applyFont="1" applyAlignment="1" applyProtection="1">
      <alignment horizontal="center" vertical="center"/>
      <protection locked="0"/>
    </xf>
    <xf numFmtId="164" fontId="0" fillId="0" borderId="0" xfId="8" applyNumberFormat="1" applyFont="1" applyAlignment="1" applyProtection="1">
      <alignment horizontal="right" vertical="center"/>
      <protection locked="0"/>
    </xf>
    <xf numFmtId="164" fontId="0" fillId="0" borderId="0" xfId="8" applyNumberFormat="1" applyFont="1" applyProtection="1">
      <protection locked="0"/>
    </xf>
  </cellXfs>
  <cellStyles count="11">
    <cellStyle name="Bueno" xfId="3" builtinId="26"/>
    <cellStyle name="Millares" xfId="4" builtinId="3"/>
    <cellStyle name="Millares 2" xfId="5" xr:uid="{99DD2FD2-2F80-40B7-9696-C6E307C1C27C}"/>
    <cellStyle name="Millares 3" xfId="8" xr:uid="{9D2632F0-7C21-42DC-B781-16AE12E9C0E3}"/>
    <cellStyle name="Moneda [0]" xfId="1" builtinId="7"/>
    <cellStyle name="Moneda [0] 2" xfId="7" xr:uid="{F67C8704-8969-4653-B133-9F1698A569F5}"/>
    <cellStyle name="Moneda [0] 3" xfId="10" xr:uid="{7B284023-4822-46D6-8132-71A9BB51139A}"/>
    <cellStyle name="Normal" xfId="0" builtinId="0"/>
    <cellStyle name="Porcentaje" xfId="2" builtinId="5"/>
    <cellStyle name="Porcentaje 2" xfId="6" xr:uid="{CFDFD1BE-9F99-4E36-8409-E8B60C433A95}"/>
    <cellStyle name="Porcentaje 3" xfId="9" xr:uid="{670EE3FC-F6BC-43F6-8EDC-93CAD3554483}"/>
  </cellStyles>
  <dxfs count="6">
    <dxf>
      <alignment horizontal="center" vertical="center"/>
    </dxf>
    <dxf>
      <alignment horizontal="center" vertical="center"/>
    </dxf>
    <dxf>
      <fill>
        <patternFill>
          <fgColor indexed="64"/>
          <bgColor indexed="65"/>
        </patternFill>
      </fill>
      <alignment horizontal="left" vertical="center"/>
    </dxf>
    <dxf>
      <fill>
        <patternFill>
          <fgColor indexed="64"/>
          <bgColor indexed="65"/>
        </patternFill>
      </fill>
      <alignment horizontal="left" vertical="center"/>
    </dxf>
    <dxf>
      <alignment horizontal="center" vertical="center"/>
    </dxf>
    <dxf>
      <alignment horizontal="center" vertical="center"/>
    </dxf>
  </dxfs>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123825</xdr:rowOff>
    </xdr:from>
    <xdr:to>
      <xdr:col>1</xdr:col>
      <xdr:colOff>646339</xdr:colOff>
      <xdr:row>0</xdr:row>
      <xdr:rowOff>838200</xdr:rowOff>
    </xdr:to>
    <xdr:pic>
      <xdr:nvPicPr>
        <xdr:cNvPr id="4" name="Imagen 3" descr="Secretaria General de la Alcaldía Mayor de Bogotá | Red Empresarial de  Seguridad Vial">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1"/>
        <a:srcRect t="9999" b="15000"/>
        <a:stretch>
          <a:fillRect/>
        </a:stretch>
      </xdr:blipFill>
      <xdr:spPr bwMode="auto">
        <a:xfrm>
          <a:off x="409575" y="123825"/>
          <a:ext cx="3425825" cy="714375"/>
        </a:xfrm>
        <a:prstGeom prst="rect">
          <a:avLst/>
        </a:prstGeom>
        <a:noFill/>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123825</xdr:rowOff>
    </xdr:from>
    <xdr:to>
      <xdr:col>1</xdr:col>
      <xdr:colOff>646339</xdr:colOff>
      <xdr:row>0</xdr:row>
      <xdr:rowOff>838200</xdr:rowOff>
    </xdr:to>
    <xdr:pic>
      <xdr:nvPicPr>
        <xdr:cNvPr id="2" name="Imagen 1" descr="Secretaria General de la Alcaldía Mayor de Bogotá | Red Empresarial de  Seguridad Vial">
          <a:extLst>
            <a:ext uri="{FF2B5EF4-FFF2-40B4-BE49-F238E27FC236}">
              <a16:creationId xmlns:a16="http://schemas.microsoft.com/office/drawing/2014/main" id="{28E6C489-4CA4-4506-9DFF-66FC91416B09}"/>
            </a:ext>
          </a:extLst>
        </xdr:cNvPr>
        <xdr:cNvPicPr>
          <a:picLocks noChangeAspect="1" noChangeArrowheads="1"/>
        </xdr:cNvPicPr>
      </xdr:nvPicPr>
      <xdr:blipFill rotWithShape="1">
        <a:blip xmlns:r="http://schemas.openxmlformats.org/officeDocument/2006/relationships" r:embed="rId1"/>
        <a:srcRect t="9999" b="15000"/>
        <a:stretch>
          <a:fillRect/>
        </a:stretch>
      </xdr:blipFill>
      <xdr:spPr bwMode="auto">
        <a:xfrm>
          <a:off x="0" y="123825"/>
          <a:ext cx="3332389" cy="714375"/>
        </a:xfrm>
        <a:prstGeom prst="rect">
          <a:avLst/>
        </a:prstGeom>
        <a:noFill/>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123825</xdr:rowOff>
    </xdr:from>
    <xdr:to>
      <xdr:col>1</xdr:col>
      <xdr:colOff>646339</xdr:colOff>
      <xdr:row>0</xdr:row>
      <xdr:rowOff>838200</xdr:rowOff>
    </xdr:to>
    <xdr:pic>
      <xdr:nvPicPr>
        <xdr:cNvPr id="2" name="Imagen 1" descr="Secretaria General de la Alcaldía Mayor de Bogotá | Red Empresarial de  Seguridad Vial">
          <a:extLst>
            <a:ext uri="{FF2B5EF4-FFF2-40B4-BE49-F238E27FC236}">
              <a16:creationId xmlns:a16="http://schemas.microsoft.com/office/drawing/2014/main" id="{5D8872BC-8D5B-40AD-84D3-AB05578D7351}"/>
            </a:ext>
          </a:extLst>
        </xdr:cNvPr>
        <xdr:cNvPicPr>
          <a:picLocks noChangeAspect="1" noChangeArrowheads="1"/>
        </xdr:cNvPicPr>
      </xdr:nvPicPr>
      <xdr:blipFill rotWithShape="1">
        <a:blip xmlns:r="http://schemas.openxmlformats.org/officeDocument/2006/relationships" r:embed="rId1"/>
        <a:srcRect t="9999" b="15000"/>
        <a:stretch>
          <a:fillRect/>
        </a:stretch>
      </xdr:blipFill>
      <xdr:spPr bwMode="auto">
        <a:xfrm>
          <a:off x="0" y="123825"/>
          <a:ext cx="3332389" cy="714375"/>
        </a:xfrm>
        <a:prstGeom prst="rect">
          <a:avLst/>
        </a:prstGeom>
        <a:noFill/>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123825</xdr:rowOff>
    </xdr:from>
    <xdr:to>
      <xdr:col>1</xdr:col>
      <xdr:colOff>646339</xdr:colOff>
      <xdr:row>0</xdr:row>
      <xdr:rowOff>838200</xdr:rowOff>
    </xdr:to>
    <xdr:pic>
      <xdr:nvPicPr>
        <xdr:cNvPr id="2" name="Imagen 1" descr="Secretaria General de la Alcaldía Mayor de Bogotá | Red Empresarial de  Seguridad Vial">
          <a:extLst>
            <a:ext uri="{FF2B5EF4-FFF2-40B4-BE49-F238E27FC236}">
              <a16:creationId xmlns:a16="http://schemas.microsoft.com/office/drawing/2014/main" id="{4A766F33-237A-40A1-A8D9-FBA706CF3E37}"/>
            </a:ext>
          </a:extLst>
        </xdr:cNvPr>
        <xdr:cNvPicPr>
          <a:picLocks noChangeAspect="1" noChangeArrowheads="1"/>
        </xdr:cNvPicPr>
      </xdr:nvPicPr>
      <xdr:blipFill rotWithShape="1">
        <a:blip xmlns:r="http://schemas.openxmlformats.org/officeDocument/2006/relationships" r:embed="rId1"/>
        <a:srcRect t="9999" b="15000"/>
        <a:stretch>
          <a:fillRect/>
        </a:stretch>
      </xdr:blipFill>
      <xdr:spPr bwMode="auto">
        <a:xfrm>
          <a:off x="0" y="123825"/>
          <a:ext cx="3332389" cy="714375"/>
        </a:xfrm>
        <a:prstGeom prst="rect">
          <a:avLst/>
        </a:prstGeom>
        <a:noFill/>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858675</xdr:colOff>
      <xdr:row>0</xdr:row>
      <xdr:rowOff>0</xdr:rowOff>
    </xdr:from>
    <xdr:to>
      <xdr:col>0</xdr:col>
      <xdr:colOff>1163475</xdr:colOff>
      <xdr:row>0</xdr:row>
      <xdr:rowOff>304800</xdr:rowOff>
    </xdr:to>
    <xdr:sp macro="" textlink="">
      <xdr:nvSpPr>
        <xdr:cNvPr id="2" name="AutoShape 1" descr="Secretaria General de la Alcaldía Mayor de Bogotá | Red Empresarial de  Seguridad Vial">
          <a:extLst>
            <a:ext uri="{FF2B5EF4-FFF2-40B4-BE49-F238E27FC236}">
              <a16:creationId xmlns:a16="http://schemas.microsoft.com/office/drawing/2014/main" id="{E81A72BA-87AF-4917-BC6B-05BCEC4FD342}"/>
            </a:ext>
          </a:extLst>
        </xdr:cNvPr>
        <xdr:cNvSpPr>
          <a:spLocks noChangeAspect="1" noChangeArrowheads="1"/>
        </xdr:cNvSpPr>
      </xdr:nvSpPr>
      <xdr:spPr bwMode="auto">
        <a:xfrm>
          <a:off x="8586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3" name="AutoShape 3" descr="Secretaria General de la Alcaldía Mayor de Bogotá | Red Empresarial de  Seguridad Vial">
          <a:extLst>
            <a:ext uri="{FF2B5EF4-FFF2-40B4-BE49-F238E27FC236}">
              <a16:creationId xmlns:a16="http://schemas.microsoft.com/office/drawing/2014/main" id="{FEAC391C-35F7-4DDA-A112-F0213827A4CA}"/>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123825</xdr:rowOff>
    </xdr:from>
    <xdr:to>
      <xdr:col>1</xdr:col>
      <xdr:colOff>669199</xdr:colOff>
      <xdr:row>0</xdr:row>
      <xdr:rowOff>838200</xdr:rowOff>
    </xdr:to>
    <xdr:pic>
      <xdr:nvPicPr>
        <xdr:cNvPr id="4" name="Imagen 3" descr="Secretaria General de la Alcaldía Mayor de Bogotá | Red Empresarial de  Seguridad Vial">
          <a:extLst>
            <a:ext uri="{FF2B5EF4-FFF2-40B4-BE49-F238E27FC236}">
              <a16:creationId xmlns:a16="http://schemas.microsoft.com/office/drawing/2014/main" id="{8BD7161D-70F4-4328-B811-E3255F37DAF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999" b="15000"/>
        <a:stretch/>
      </xdr:blipFill>
      <xdr:spPr bwMode="auto">
        <a:xfrm>
          <a:off x="0" y="123825"/>
          <a:ext cx="3336199"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A20" totalsRowShown="0" headerRowDxfId="5">
  <autoFilter ref="A1:A20" xr:uid="{00000000-0009-0000-0100-000001000000}"/>
  <tableColumns count="1">
    <tableColumn id="1" xr3:uid="{00000000-0010-0000-0000-000001000000}" name="SECTO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4" displayName="Tabla4" ref="E26:E30" totalsRowShown="0" headerRowDxfId="4" dataDxfId="3">
  <autoFilter ref="E26:E30" xr:uid="{00000000-0009-0000-0100-000002000000}"/>
  <tableColumns count="1">
    <tableColumn id="1" xr3:uid="{00000000-0010-0000-0100-000001000000}" name="FECHA DE REPORTE" dataDxfId="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5" displayName="Tabla5" ref="F26:F28" totalsRowShown="0" headerRowDxfId="1">
  <autoFilter ref="F26:F28" xr:uid="{00000000-0009-0000-0100-000003000000}"/>
  <tableColumns count="1">
    <tableColumn id="1" xr3:uid="{00000000-0010-0000-0200-000001000000}" name="PRIORIZADO?"/>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Gestión_pública" displayName="Gestión_pública" ref="E1:E4" totalsRowShown="0">
  <autoFilter ref="E1:E4" xr:uid="{00000000-0009-0000-0100-000004000000}"/>
  <tableColumns count="1">
    <tableColumn id="1" xr3:uid="{00000000-0010-0000-0300-000001000000}" name="Columna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Gobierno" displayName="Gobierno" ref="F1:F5" totalsRowShown="0">
  <autoFilter ref="F1:F5" xr:uid="{00000000-0009-0000-0100-000005000000}"/>
  <tableColumns count="1">
    <tableColumn id="1" xr3:uid="{00000000-0010-0000-0400-000001000000}" name="Columna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Hacienda" displayName="Hacienda" ref="G1:G6" totalsRowShown="0">
  <autoFilter ref="G1:G6" xr:uid="{00000000-0009-0000-0100-000006000000}"/>
  <tableColumns count="1">
    <tableColumn id="1" xr3:uid="{00000000-0010-0000-0500-000001000000}" name="Columna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Planeación" displayName="Planeación" ref="H1:H6" totalsRowShown="0">
  <autoFilter ref="H1:H6" xr:uid="{00000000-0009-0000-0100-000007000000}"/>
  <tableColumns count="1">
    <tableColumn id="1" xr3:uid="{00000000-0010-0000-0600-000001000000}" name="Columna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Desarrollo_Económico_Indus" displayName="Desarrollo_Económico_Indus" ref="I1:I6" totalsRowShown="0">
  <autoFilter ref="I1:I6" xr:uid="{00000000-0009-0000-0100-000008000000}"/>
  <tableColumns count="1">
    <tableColumn id="1" xr3:uid="{00000000-0010-0000-0700-000001000000}" name="Columna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Educación" displayName="Educación" ref="J1:J7" totalsRowShown="0">
  <autoFilter ref="J1:J7" xr:uid="{00000000-0009-0000-0100-000009000000}"/>
  <tableColumns count="1">
    <tableColumn id="1" xr3:uid="{00000000-0010-0000-0800-000001000000}" name="Columna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Salud" displayName="Salud" ref="K1:K9" totalsRowShown="0">
  <autoFilter ref="K1:K9" xr:uid="{00000000-0009-0000-0100-00000A000000}"/>
  <tableColumns count="1">
    <tableColumn id="1" xr3:uid="{00000000-0010-0000-0900-000001000000}" name="Columna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Integración_Social" displayName="Integración_Social" ref="L1:L10" totalsRowShown="0">
  <autoFilter ref="L1:L10" xr:uid="{00000000-0009-0000-0100-00000B000000}"/>
  <tableColumns count="1">
    <tableColumn id="1" xr3:uid="{00000000-0010-0000-0A00-000001000000}" name="Columna1"/>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Cultura_Recreación_Deporte" displayName="Cultura_Recreación_Deporte" ref="M1:M10" totalsRowShown="0">
  <autoFilter ref="M1:M10" xr:uid="{00000000-0009-0000-0100-00000C000000}"/>
  <tableColumns count="1">
    <tableColumn id="1" xr3:uid="{00000000-0010-0000-0B00-000001000000}" name="Columna1"/>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Ambiente" displayName="Ambiente" ref="N1:N6" totalsRowShown="0">
  <autoFilter ref="N1:N6" xr:uid="{00000000-0009-0000-0100-00000D000000}"/>
  <tableColumns count="1">
    <tableColumn id="1" xr3:uid="{00000000-0010-0000-0C00-000001000000}" name="Columna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Movilidad" displayName="Movilidad" ref="O1:O8" totalsRowShown="0">
  <autoFilter ref="O1:O8" xr:uid="{00000000-0009-0000-0100-00000E000000}"/>
  <tableColumns count="1">
    <tableColumn id="1" xr3:uid="{00000000-0010-0000-0D00-000001000000}" name="Columna1"/>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Hábitat" displayName="Hábitat" ref="P1:P9" totalsRowShown="0">
  <autoFilter ref="P1:P9" xr:uid="{00000000-0009-0000-0100-00000F000000}"/>
  <tableColumns count="1">
    <tableColumn id="1" xr3:uid="{00000000-0010-0000-0E00-000001000000}" name="Columna1"/>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Mujeres" displayName="Mujeres" ref="Q1:Q3" totalsRowShown="0">
  <autoFilter ref="Q1:Q3" xr:uid="{00000000-0009-0000-0100-000010000000}"/>
  <tableColumns count="1">
    <tableColumn id="1" xr3:uid="{00000000-0010-0000-0F00-000001000000}" name="Columna1"/>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Seguridad_Convivencia_Justicia" displayName="Seguridad_Convivencia_Justicia" ref="R1:R4" totalsRowShown="0">
  <autoFilter ref="R1:R4" xr:uid="{00000000-0009-0000-0100-000011000000}"/>
  <tableColumns count="1">
    <tableColumn id="1" xr3:uid="{00000000-0010-0000-1000-000001000000}" name="Columna1"/>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Gestión_Jurídica" displayName="Gestión_Jurídica" ref="S1:S3" totalsRowShown="0">
  <autoFilter ref="S1:S3" xr:uid="{00000000-0009-0000-0100-000012000000}"/>
  <tableColumns count="1">
    <tableColumn id="1" xr3:uid="{00000000-0010-0000-1100-000001000000}" name="Columna1"/>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Otras_entidades" displayName="Otras_entidades" ref="T1:T5" totalsRowShown="0">
  <autoFilter ref="T1:T5" xr:uid="{00000000-0009-0000-0100-000013000000}"/>
  <tableColumns count="1">
    <tableColumn id="1" xr3:uid="{00000000-0010-0000-1200-000001000000}" name="Columna1"/>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Administrativo" displayName="Administrativo" ref="D1:D2" totalsRowShown="0">
  <autoFilter ref="D1:D2" xr:uid="{00000000-0009-0000-0100-000014000000}"/>
  <tableColumns count="1">
    <tableColumn id="1" xr3:uid="{00000000-0010-0000-1300-000001000000}" name="Columna1"/>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a3" displayName="Tabla3" ref="D26:D31" totalsRowShown="0" headerRowDxfId="0">
  <autoFilter ref="D26:D31" xr:uid="{00000000-0009-0000-0100-000015000000}"/>
  <tableColumns count="1">
    <tableColumn id="1" xr3:uid="{00000000-0010-0000-1400-000001000000}" name="VIGENCI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18" Type="http://schemas.openxmlformats.org/officeDocument/2006/relationships/table" Target="../tables/table18.xml"/><Relationship Id="rId3" Type="http://schemas.openxmlformats.org/officeDocument/2006/relationships/table" Target="../tables/table3.xml"/><Relationship Id="rId21" Type="http://schemas.openxmlformats.org/officeDocument/2006/relationships/table" Target="../tables/table21.xml"/><Relationship Id="rId7" Type="http://schemas.openxmlformats.org/officeDocument/2006/relationships/table" Target="../tables/table7.xml"/><Relationship Id="rId12" Type="http://schemas.openxmlformats.org/officeDocument/2006/relationships/table" Target="../tables/table12.xml"/><Relationship Id="rId17" Type="http://schemas.openxmlformats.org/officeDocument/2006/relationships/table" Target="../tables/table17.xml"/><Relationship Id="rId2" Type="http://schemas.openxmlformats.org/officeDocument/2006/relationships/table" Target="../tables/table2.xml"/><Relationship Id="rId16" Type="http://schemas.openxmlformats.org/officeDocument/2006/relationships/table" Target="../tables/table16.xml"/><Relationship Id="rId20" Type="http://schemas.openxmlformats.org/officeDocument/2006/relationships/table" Target="../tables/table20.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19" Type="http://schemas.openxmlformats.org/officeDocument/2006/relationships/table" Target="../tables/table19.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T30"/>
  <sheetViews>
    <sheetView topLeftCell="B1" workbookViewId="0">
      <selection activeCell="D29" sqref="D29"/>
    </sheetView>
  </sheetViews>
  <sheetFormatPr baseColWidth="10" defaultColWidth="11.42578125" defaultRowHeight="15" x14ac:dyDescent="0.25"/>
  <cols>
    <col min="1" max="1" width="38.42578125" bestFit="1" customWidth="1"/>
    <col min="2" max="2" width="12.140625" customWidth="1"/>
    <col min="3" max="3" width="10.42578125" customWidth="1"/>
    <col min="4" max="4" width="14.42578125" bestFit="1" customWidth="1"/>
    <col min="5" max="5" width="54.42578125" customWidth="1"/>
    <col min="6" max="6" width="15.140625" customWidth="1"/>
    <col min="7" max="20" width="16.42578125" customWidth="1"/>
  </cols>
  <sheetData>
    <row r="1" spans="1:20" x14ac:dyDescent="0.25">
      <c r="A1" s="4" t="s">
        <v>0</v>
      </c>
      <c r="B1" s="4"/>
      <c r="C1" s="4"/>
      <c r="D1" t="s">
        <v>1</v>
      </c>
      <c r="E1" t="s">
        <v>1</v>
      </c>
      <c r="F1" t="s">
        <v>1</v>
      </c>
      <c r="G1" t="s">
        <v>1</v>
      </c>
      <c r="H1" t="s">
        <v>1</v>
      </c>
      <c r="I1" t="s">
        <v>1</v>
      </c>
      <c r="J1" t="s">
        <v>1</v>
      </c>
      <c r="K1" t="s">
        <v>1</v>
      </c>
      <c r="L1" t="s">
        <v>1</v>
      </c>
      <c r="M1" t="s">
        <v>1</v>
      </c>
      <c r="N1" t="s">
        <v>1</v>
      </c>
      <c r="O1" t="s">
        <v>1</v>
      </c>
      <c r="P1" t="s">
        <v>1</v>
      </c>
      <c r="Q1" t="s">
        <v>1</v>
      </c>
      <c r="R1" t="s">
        <v>1</v>
      </c>
      <c r="S1" t="s">
        <v>1</v>
      </c>
      <c r="T1" t="s">
        <v>1</v>
      </c>
    </row>
    <row r="2" spans="1:20" x14ac:dyDescent="0.25">
      <c r="A2" t="s">
        <v>2</v>
      </c>
      <c r="D2" t="s">
        <v>3</v>
      </c>
      <c r="E2" t="s">
        <v>4</v>
      </c>
      <c r="F2" t="s">
        <v>5</v>
      </c>
      <c r="G2" t="s">
        <v>6</v>
      </c>
      <c r="H2" t="s">
        <v>7</v>
      </c>
      <c r="I2" t="s">
        <v>8</v>
      </c>
      <c r="J2" t="s">
        <v>9</v>
      </c>
      <c r="K2" t="s">
        <v>10</v>
      </c>
      <c r="L2" t="s">
        <v>11</v>
      </c>
      <c r="M2" t="s">
        <v>12</v>
      </c>
      <c r="N2" t="s">
        <v>13</v>
      </c>
      <c r="O2" t="s">
        <v>14</v>
      </c>
      <c r="P2" t="s">
        <v>15</v>
      </c>
      <c r="Q2" t="s">
        <v>16</v>
      </c>
      <c r="R2" t="s">
        <v>17</v>
      </c>
      <c r="S2" t="s">
        <v>18</v>
      </c>
      <c r="T2" t="s">
        <v>19</v>
      </c>
    </row>
    <row r="3" spans="1:20" x14ac:dyDescent="0.25">
      <c r="A3" t="s">
        <v>20</v>
      </c>
      <c r="E3" t="s">
        <v>21</v>
      </c>
      <c r="F3" t="s">
        <v>22</v>
      </c>
      <c r="G3" t="s">
        <v>23</v>
      </c>
      <c r="H3" t="s">
        <v>24</v>
      </c>
      <c r="I3" t="s">
        <v>25</v>
      </c>
      <c r="J3" t="s">
        <v>26</v>
      </c>
      <c r="K3" t="s">
        <v>27</v>
      </c>
      <c r="L3" t="s">
        <v>28</v>
      </c>
      <c r="M3" t="s">
        <v>29</v>
      </c>
      <c r="N3" t="s">
        <v>30</v>
      </c>
      <c r="O3" t="s">
        <v>31</v>
      </c>
      <c r="P3" t="s">
        <v>32</v>
      </c>
      <c r="Q3" t="s">
        <v>33</v>
      </c>
      <c r="R3" t="s">
        <v>34</v>
      </c>
      <c r="S3" t="s">
        <v>35</v>
      </c>
      <c r="T3" t="s">
        <v>36</v>
      </c>
    </row>
    <row r="4" spans="1:20" x14ac:dyDescent="0.25">
      <c r="A4" t="s">
        <v>37</v>
      </c>
      <c r="E4" t="s">
        <v>38</v>
      </c>
      <c r="F4" t="s">
        <v>39</v>
      </c>
      <c r="G4" t="s">
        <v>40</v>
      </c>
      <c r="I4" t="s">
        <v>41</v>
      </c>
      <c r="J4" t="s">
        <v>42</v>
      </c>
      <c r="K4" t="s">
        <v>43</v>
      </c>
      <c r="L4" t="s">
        <v>44</v>
      </c>
      <c r="M4" t="s">
        <v>45</v>
      </c>
      <c r="N4" t="s">
        <v>46</v>
      </c>
      <c r="O4" t="s">
        <v>47</v>
      </c>
      <c r="P4" t="s">
        <v>48</v>
      </c>
      <c r="R4" t="s">
        <v>49</v>
      </c>
      <c r="T4" t="s">
        <v>50</v>
      </c>
    </row>
    <row r="5" spans="1:20" x14ac:dyDescent="0.25">
      <c r="A5" t="s">
        <v>51</v>
      </c>
      <c r="F5" t="s">
        <v>52</v>
      </c>
      <c r="G5" t="s">
        <v>53</v>
      </c>
      <c r="I5" t="s">
        <v>54</v>
      </c>
      <c r="J5" t="s">
        <v>55</v>
      </c>
      <c r="K5" t="s">
        <v>56</v>
      </c>
      <c r="M5" t="s">
        <v>57</v>
      </c>
      <c r="N5" t="s">
        <v>58</v>
      </c>
      <c r="O5" t="s">
        <v>59</v>
      </c>
      <c r="P5" t="s">
        <v>60</v>
      </c>
      <c r="T5" t="s">
        <v>61</v>
      </c>
    </row>
    <row r="6" spans="1:20" x14ac:dyDescent="0.25">
      <c r="A6" t="s">
        <v>62</v>
      </c>
      <c r="G6" t="s">
        <v>63</v>
      </c>
      <c r="I6" t="s">
        <v>64</v>
      </c>
      <c r="K6" t="s">
        <v>65</v>
      </c>
      <c r="M6" t="s">
        <v>66</v>
      </c>
      <c r="N6" t="s">
        <v>67</v>
      </c>
      <c r="O6" t="s">
        <v>68</v>
      </c>
      <c r="P6" t="s">
        <v>69</v>
      </c>
    </row>
    <row r="7" spans="1:20" x14ac:dyDescent="0.25">
      <c r="A7" t="s">
        <v>70</v>
      </c>
      <c r="K7" t="s">
        <v>71</v>
      </c>
      <c r="M7" t="s">
        <v>72</v>
      </c>
      <c r="O7" t="s">
        <v>73</v>
      </c>
      <c r="P7" t="s">
        <v>74</v>
      </c>
    </row>
    <row r="8" spans="1:20" x14ac:dyDescent="0.25">
      <c r="A8" t="s">
        <v>5</v>
      </c>
      <c r="K8" t="s">
        <v>75</v>
      </c>
      <c r="M8" t="s">
        <v>76</v>
      </c>
      <c r="O8" t="s">
        <v>77</v>
      </c>
      <c r="P8" t="s">
        <v>78</v>
      </c>
    </row>
    <row r="9" spans="1:20" s="12" customFormat="1" x14ac:dyDescent="0.25">
      <c r="A9" s="12" t="s">
        <v>79</v>
      </c>
      <c r="K9" s="12" t="s">
        <v>80</v>
      </c>
      <c r="M9" s="12" t="s">
        <v>81</v>
      </c>
      <c r="P9" s="12" t="s">
        <v>82</v>
      </c>
    </row>
    <row r="10" spans="1:20" x14ac:dyDescent="0.25">
      <c r="A10" t="s">
        <v>83</v>
      </c>
    </row>
    <row r="11" spans="1:20" x14ac:dyDescent="0.25">
      <c r="A11" t="s">
        <v>84</v>
      </c>
      <c r="E11" t="s">
        <v>85</v>
      </c>
    </row>
    <row r="12" spans="1:20" ht="30" customHeight="1" x14ac:dyDescent="0.25">
      <c r="A12" t="s">
        <v>14</v>
      </c>
      <c r="E12" s="8" t="s">
        <v>86</v>
      </c>
    </row>
    <row r="13" spans="1:20" x14ac:dyDescent="0.25">
      <c r="A13" t="s">
        <v>16</v>
      </c>
      <c r="E13" s="5" t="s">
        <v>87</v>
      </c>
    </row>
    <row r="14" spans="1:20" x14ac:dyDescent="0.25">
      <c r="A14" t="s">
        <v>7</v>
      </c>
    </row>
    <row r="15" spans="1:20" x14ac:dyDescent="0.25">
      <c r="A15" t="s">
        <v>10</v>
      </c>
    </row>
    <row r="16" spans="1:20" x14ac:dyDescent="0.25">
      <c r="A16" t="s">
        <v>88</v>
      </c>
    </row>
    <row r="17" spans="1:6" x14ac:dyDescent="0.25">
      <c r="A17" t="s">
        <v>89</v>
      </c>
      <c r="E17" t="s">
        <v>90</v>
      </c>
    </row>
    <row r="18" spans="1:6" x14ac:dyDescent="0.25">
      <c r="A18" t="s">
        <v>3</v>
      </c>
      <c r="E18" s="7" t="s">
        <v>91</v>
      </c>
      <c r="F18" s="7"/>
    </row>
    <row r="19" spans="1:6" x14ac:dyDescent="0.25">
      <c r="A19" t="s">
        <v>92</v>
      </c>
      <c r="E19" s="6" t="s">
        <v>93</v>
      </c>
    </row>
    <row r="20" spans="1:6" x14ac:dyDescent="0.25">
      <c r="E20" s="2" t="s">
        <v>94</v>
      </c>
      <c r="F20" s="3"/>
    </row>
    <row r="26" spans="1:6" x14ac:dyDescent="0.25">
      <c r="D26" s="4" t="s">
        <v>95</v>
      </c>
      <c r="E26" s="4" t="s">
        <v>96</v>
      </c>
      <c r="F26" s="4" t="s">
        <v>97</v>
      </c>
    </row>
    <row r="27" spans="1:6" x14ac:dyDescent="0.25">
      <c r="D27">
        <v>2026</v>
      </c>
      <c r="E27" s="1" t="s">
        <v>98</v>
      </c>
      <c r="F27" t="s">
        <v>99</v>
      </c>
    </row>
    <row r="28" spans="1:6" x14ac:dyDescent="0.25">
      <c r="D28">
        <v>2027</v>
      </c>
      <c r="E28" s="1" t="s">
        <v>100</v>
      </c>
      <c r="F28" t="s">
        <v>101</v>
      </c>
    </row>
    <row r="29" spans="1:6" x14ac:dyDescent="0.25">
      <c r="D29">
        <v>2026</v>
      </c>
      <c r="E29" s="1" t="s">
        <v>102</v>
      </c>
    </row>
    <row r="30" spans="1:6" x14ac:dyDescent="0.25">
      <c r="E30" s="1"/>
    </row>
  </sheetData>
  <pageMargins left="0.7" right="0.7" top="0.75" bottom="0.75" header="0.3" footer="0.3"/>
  <pageSetup orientation="portrait" horizontalDpi="300" verticalDpi="300"/>
  <tableParts count="21">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H54"/>
  <sheetViews>
    <sheetView showGridLines="0" topLeftCell="A14" zoomScale="60" zoomScaleNormal="60" workbookViewId="0">
      <selection activeCell="B33" sqref="B33"/>
    </sheetView>
  </sheetViews>
  <sheetFormatPr baseColWidth="10" defaultColWidth="11.42578125" defaultRowHeight="15" outlineLevelCol="1" x14ac:dyDescent="0.25"/>
  <cols>
    <col min="1" max="1" width="40.28515625" style="9" customWidth="1"/>
    <col min="2" max="2" width="34.42578125" style="9" customWidth="1"/>
    <col min="3" max="3" width="26.85546875" style="9" customWidth="1"/>
    <col min="4" max="4" width="28.28515625" style="9" customWidth="1"/>
    <col min="5" max="5" width="22.7109375" style="10" customWidth="1"/>
    <col min="6" max="6" width="25.42578125" style="10" customWidth="1"/>
    <col min="7" max="7" width="31.28515625" style="15" bestFit="1" customWidth="1"/>
    <col min="8" max="8" width="32.28515625" style="19" bestFit="1" customWidth="1"/>
    <col min="9" max="9" width="32.28515625" style="19" customWidth="1"/>
    <col min="10" max="10" width="33.42578125" style="15" customWidth="1"/>
    <col min="11" max="11" width="35.85546875" style="15" customWidth="1"/>
    <col min="12" max="12" width="27.7109375" style="19" bestFit="1" customWidth="1"/>
    <col min="13" max="13" width="24.5703125" style="9" customWidth="1"/>
    <col min="14" max="15" width="24.28515625" style="20" customWidth="1"/>
    <col min="16" max="16" width="46" style="9" customWidth="1"/>
    <col min="17" max="17" width="55" style="9" customWidth="1"/>
    <col min="18" max="18" width="55.140625" style="9" customWidth="1"/>
    <col min="19" max="19" width="33.42578125" style="9" customWidth="1"/>
    <col min="20" max="20" width="45.42578125" style="9" customWidth="1"/>
    <col min="21" max="21" width="51.140625" style="9" customWidth="1"/>
    <col min="22" max="22" width="31" style="9" customWidth="1"/>
    <col min="23" max="23" width="22.42578125" style="32" hidden="1" customWidth="1" outlineLevel="1"/>
    <col min="24" max="25" width="19.85546875" style="21" hidden="1" customWidth="1" outlineLevel="1"/>
    <col min="26" max="27" width="44" style="9" hidden="1" customWidth="1" outlineLevel="1"/>
    <col min="28" max="29" width="34.140625" style="9" hidden="1" customWidth="1" outlineLevel="1"/>
    <col min="30" max="30" width="49.7109375" style="9" hidden="1" customWidth="1" outlineLevel="1"/>
    <col min="31" max="31" width="45.7109375" style="9" hidden="1" customWidth="1" outlineLevel="1"/>
    <col min="32" max="32" width="50.42578125" style="9" hidden="1" customWidth="1" outlineLevel="1"/>
    <col min="33" max="33" width="11.42578125" style="9" customWidth="1" collapsed="1"/>
    <col min="34" max="34" width="12.42578125" style="9" bestFit="1" customWidth="1"/>
    <col min="35" max="35" width="11.42578125" style="9" customWidth="1"/>
    <col min="36" max="16384" width="11.42578125" style="9"/>
  </cols>
  <sheetData>
    <row r="1" spans="1:32" s="26" customFormat="1" ht="75" customHeight="1" x14ac:dyDescent="0.25">
      <c r="A1" s="25"/>
      <c r="B1" s="408" t="s">
        <v>103</v>
      </c>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row>
    <row r="2" spans="1:32" s="26" customFormat="1" x14ac:dyDescent="0.25">
      <c r="A2" s="404" t="s">
        <v>15</v>
      </c>
      <c r="B2" s="405"/>
      <c r="C2" s="405"/>
      <c r="D2" s="405"/>
      <c r="E2" s="405"/>
      <c r="F2" s="406"/>
      <c r="G2" s="29" t="s">
        <v>104</v>
      </c>
      <c r="H2" s="27" t="s">
        <v>32</v>
      </c>
      <c r="I2" s="33"/>
      <c r="J2" s="28"/>
      <c r="K2" s="28"/>
      <c r="L2" s="28"/>
      <c r="M2" s="28"/>
      <c r="N2" s="28"/>
      <c r="O2" s="28"/>
      <c r="P2" s="28"/>
      <c r="Q2" s="28"/>
      <c r="R2" s="28"/>
      <c r="S2" s="28"/>
      <c r="T2" s="28"/>
      <c r="U2" s="28"/>
      <c r="V2" s="28"/>
      <c r="W2" s="31"/>
      <c r="X2" s="28"/>
      <c r="Y2" s="28"/>
      <c r="Z2" s="28"/>
      <c r="AA2" s="28"/>
      <c r="AB2" s="28"/>
      <c r="AC2" s="28"/>
      <c r="AD2" s="28"/>
      <c r="AE2" s="28"/>
      <c r="AF2" s="28"/>
    </row>
    <row r="3" spans="1:32" s="26" customFormat="1" x14ac:dyDescent="0.25">
      <c r="A3" s="404">
        <v>2026</v>
      </c>
      <c r="B3" s="405"/>
      <c r="C3" s="405"/>
      <c r="D3" s="405"/>
      <c r="E3" s="405"/>
      <c r="F3" s="406"/>
      <c r="G3" s="29" t="s">
        <v>105</v>
      </c>
      <c r="H3" s="27" t="s">
        <v>98</v>
      </c>
      <c r="I3" s="33"/>
      <c r="J3" s="28"/>
      <c r="K3" s="28"/>
      <c r="L3" s="28"/>
      <c r="M3" s="28"/>
      <c r="N3" s="28"/>
      <c r="O3" s="28"/>
      <c r="P3" s="28"/>
      <c r="Q3" s="28"/>
      <c r="R3" s="28"/>
      <c r="S3" s="28"/>
      <c r="T3" s="28"/>
      <c r="U3" s="28"/>
      <c r="V3" s="28"/>
      <c r="W3" s="31"/>
      <c r="X3" s="28"/>
      <c r="Y3" s="28"/>
      <c r="Z3" s="28"/>
      <c r="AA3" s="28"/>
      <c r="AB3" s="28"/>
      <c r="AC3" s="28"/>
      <c r="AD3" s="28"/>
      <c r="AE3" s="28"/>
      <c r="AF3" s="28"/>
    </row>
    <row r="4" spans="1:32" s="26" customFormat="1" x14ac:dyDescent="0.25">
      <c r="A4" s="404" t="s">
        <v>86</v>
      </c>
      <c r="B4" s="405"/>
      <c r="C4" s="405"/>
      <c r="D4" s="405"/>
      <c r="E4" s="405"/>
      <c r="F4" s="406"/>
      <c r="G4" s="29" t="s">
        <v>90</v>
      </c>
      <c r="H4" s="27" t="s">
        <v>91</v>
      </c>
      <c r="I4" s="33"/>
      <c r="J4" s="28"/>
      <c r="K4" s="28"/>
      <c r="L4" s="28"/>
      <c r="M4" s="28"/>
      <c r="N4" s="28"/>
      <c r="O4" s="28"/>
      <c r="P4" s="28"/>
      <c r="Q4" s="28"/>
      <c r="R4" s="28"/>
      <c r="S4" s="28"/>
      <c r="T4" s="28"/>
      <c r="U4" s="28"/>
      <c r="V4" s="28"/>
      <c r="W4" s="31"/>
      <c r="X4" s="28"/>
      <c r="Y4" s="28"/>
      <c r="Z4" s="28"/>
      <c r="AA4" s="28"/>
      <c r="AB4" s="28"/>
      <c r="AC4" s="28"/>
      <c r="AD4" s="28"/>
      <c r="AE4" s="28"/>
      <c r="AF4" s="28"/>
    </row>
    <row r="5" spans="1:32" s="26" customFormat="1" ht="19.5" customHeight="1" thickBot="1" x14ac:dyDescent="0.3">
      <c r="A5" s="400"/>
      <c r="B5" s="407"/>
      <c r="C5" s="407"/>
      <c r="D5" s="407"/>
      <c r="E5" s="407"/>
      <c r="F5" s="407"/>
      <c r="G5" s="407"/>
      <c r="H5" s="407"/>
      <c r="I5" s="407"/>
      <c r="J5" s="407"/>
      <c r="K5" s="407"/>
      <c r="L5" s="407"/>
      <c r="M5" s="407"/>
      <c r="N5" s="407"/>
      <c r="O5" s="407"/>
      <c r="P5" s="407"/>
      <c r="Q5" s="407"/>
      <c r="R5" s="407"/>
      <c r="S5" s="407"/>
      <c r="T5" s="407"/>
      <c r="U5" s="407"/>
      <c r="V5" s="407"/>
      <c r="W5" s="407"/>
      <c r="X5" s="407"/>
      <c r="Y5" s="407"/>
      <c r="Z5" s="407"/>
      <c r="AA5" s="407"/>
      <c r="AB5" s="407"/>
      <c r="AC5" s="407"/>
      <c r="AD5" s="407"/>
      <c r="AE5" s="407"/>
      <c r="AF5" s="407"/>
    </row>
    <row r="6" spans="1:32" x14ac:dyDescent="0.25">
      <c r="A6" s="401"/>
      <c r="B6" s="417"/>
      <c r="C6" s="417"/>
      <c r="D6" s="417"/>
      <c r="E6" s="417"/>
      <c r="F6" s="417"/>
      <c r="G6" s="14"/>
      <c r="H6" s="18"/>
      <c r="I6" s="18"/>
      <c r="J6" s="14"/>
      <c r="K6" s="14"/>
      <c r="L6" s="18"/>
      <c r="M6" s="416" t="s">
        <v>106</v>
      </c>
      <c r="N6" s="409"/>
      <c r="O6" s="409"/>
      <c r="P6" s="409"/>
      <c r="Q6" s="409"/>
      <c r="R6" s="409"/>
      <c r="S6" s="409"/>
      <c r="T6" s="409"/>
      <c r="U6" s="409"/>
      <c r="V6" s="409"/>
      <c r="W6" s="409"/>
      <c r="X6" s="409"/>
      <c r="Y6" s="409"/>
      <c r="Z6" s="409"/>
      <c r="AA6" s="409"/>
      <c r="AB6" s="409"/>
      <c r="AC6" s="409"/>
      <c r="AD6" s="409"/>
      <c r="AE6" s="409"/>
      <c r="AF6" s="409"/>
    </row>
    <row r="7" spans="1:32" ht="14.25" customHeight="1" x14ac:dyDescent="0.25">
      <c r="G7" s="22"/>
      <c r="H7" s="24"/>
      <c r="I7" s="34"/>
      <c r="J7" s="22"/>
      <c r="K7" s="23"/>
      <c r="L7" s="23"/>
      <c r="M7" s="415"/>
      <c r="N7" s="413"/>
      <c r="O7" s="413"/>
      <c r="P7" s="413"/>
      <c r="Q7" s="413"/>
      <c r="R7" s="414"/>
      <c r="S7" s="17"/>
      <c r="T7" s="17"/>
      <c r="U7" s="17"/>
      <c r="V7" s="17"/>
      <c r="W7" s="412"/>
      <c r="X7" s="413"/>
      <c r="Y7" s="413"/>
      <c r="Z7" s="413"/>
      <c r="AA7" s="413"/>
      <c r="AB7" s="413"/>
      <c r="AC7" s="413"/>
      <c r="AD7" s="413"/>
      <c r="AE7" s="413"/>
      <c r="AF7" s="414"/>
    </row>
    <row r="8" spans="1:32" ht="135" customHeight="1" x14ac:dyDescent="0.25">
      <c r="A8" s="36" t="s">
        <v>107</v>
      </c>
      <c r="B8" s="37" t="s">
        <v>108</v>
      </c>
      <c r="C8" s="37" t="s">
        <v>109</v>
      </c>
      <c r="D8" s="37" t="s">
        <v>110</v>
      </c>
      <c r="E8" s="38" t="s">
        <v>111</v>
      </c>
      <c r="F8" s="38" t="s">
        <v>112</v>
      </c>
      <c r="G8" s="39" t="s">
        <v>113</v>
      </c>
      <c r="H8" s="40" t="s">
        <v>114</v>
      </c>
      <c r="I8" s="41" t="s">
        <v>115</v>
      </c>
      <c r="J8" s="40" t="s">
        <v>116</v>
      </c>
      <c r="K8" s="40" t="s">
        <v>117</v>
      </c>
      <c r="L8" s="40" t="s">
        <v>118</v>
      </c>
      <c r="M8" s="42" t="s">
        <v>119</v>
      </c>
      <c r="N8" s="42" t="s">
        <v>120</v>
      </c>
      <c r="O8" s="42" t="s">
        <v>121</v>
      </c>
      <c r="P8" s="155" t="s">
        <v>122</v>
      </c>
      <c r="Q8" s="155" t="s">
        <v>123</v>
      </c>
      <c r="R8" s="155" t="s">
        <v>124</v>
      </c>
      <c r="S8" s="156" t="s">
        <v>125</v>
      </c>
      <c r="T8" s="155" t="s">
        <v>126</v>
      </c>
      <c r="U8" s="156" t="s">
        <v>127</v>
      </c>
      <c r="V8" s="42" t="s">
        <v>128</v>
      </c>
      <c r="W8" s="43" t="s">
        <v>129</v>
      </c>
      <c r="X8" s="44" t="s">
        <v>130</v>
      </c>
      <c r="Y8" s="44" t="s">
        <v>131</v>
      </c>
      <c r="Z8" s="45" t="s">
        <v>132</v>
      </c>
      <c r="AA8" s="45" t="s">
        <v>133</v>
      </c>
      <c r="AB8" s="45" t="s">
        <v>134</v>
      </c>
      <c r="AC8" s="46" t="s">
        <v>135</v>
      </c>
      <c r="AD8" s="47" t="s">
        <v>136</v>
      </c>
      <c r="AE8" s="48" t="s">
        <v>137</v>
      </c>
      <c r="AF8" s="49" t="s">
        <v>128</v>
      </c>
    </row>
    <row r="9" spans="1:32" ht="27" customHeight="1" x14ac:dyDescent="0.25">
      <c r="A9" s="50" t="s">
        <v>138</v>
      </c>
      <c r="B9" s="50"/>
      <c r="C9" s="50"/>
      <c r="D9" s="51"/>
      <c r="E9" s="52"/>
      <c r="F9" s="52"/>
      <c r="G9" s="53"/>
      <c r="H9" s="54"/>
      <c r="I9" s="54"/>
      <c r="J9" s="55"/>
      <c r="K9" s="54"/>
      <c r="L9" s="54"/>
      <c r="M9" s="51"/>
      <c r="N9" s="56"/>
      <c r="O9" s="56"/>
      <c r="P9" s="157"/>
      <c r="Q9" s="157"/>
      <c r="R9" s="158"/>
      <c r="S9" s="157"/>
      <c r="T9" s="157"/>
      <c r="U9" s="157"/>
      <c r="V9" s="50"/>
      <c r="W9" s="57"/>
      <c r="X9" s="56"/>
      <c r="Y9" s="56"/>
      <c r="Z9" s="50"/>
      <c r="AA9" s="50"/>
      <c r="AB9" s="58"/>
      <c r="AC9" s="50"/>
      <c r="AD9" s="59"/>
      <c r="AE9" s="59"/>
      <c r="AF9" s="50"/>
    </row>
    <row r="10" spans="1:32" ht="66" customHeight="1" x14ac:dyDescent="0.25">
      <c r="A10" s="60" t="s">
        <v>139</v>
      </c>
      <c r="B10" s="60" t="s">
        <v>140</v>
      </c>
      <c r="C10" s="60" t="s">
        <v>141</v>
      </c>
      <c r="D10" s="60" t="s">
        <v>99</v>
      </c>
      <c r="E10" s="61">
        <v>3.1E-2</v>
      </c>
      <c r="F10" s="61">
        <v>3.1E-2</v>
      </c>
      <c r="G10" s="62">
        <v>943</v>
      </c>
      <c r="H10" s="63">
        <v>59366437295</v>
      </c>
      <c r="I10" s="64">
        <v>24777533822</v>
      </c>
      <c r="J10" s="65">
        <v>1084</v>
      </c>
      <c r="K10" s="63">
        <v>69752593538</v>
      </c>
      <c r="L10" s="64">
        <v>72274687671</v>
      </c>
      <c r="M10" s="62">
        <v>975</v>
      </c>
      <c r="N10" s="64">
        <v>69597579477</v>
      </c>
      <c r="O10" s="64">
        <v>33277329487</v>
      </c>
      <c r="P10" s="169">
        <f t="shared" ref="P10:P46" si="0">IF(OR(G10="",M10=""),"",IFERROR(1-(M10/G10),""))</f>
        <v>-3.3934252386002228E-2</v>
      </c>
      <c r="Q10" s="170">
        <f t="shared" ref="Q10:Q46" si="1">IF(OR(F10="",P10=""),"",MIN(1,P10/F10))</f>
        <v>-1.0946533027742655</v>
      </c>
      <c r="R10" s="169">
        <f t="shared" ref="R10:R46" si="2">IF(OR(H10="",N10=""),"",IFERROR(1-(N10/H10),""))</f>
        <v>-0.17233882725958516</v>
      </c>
      <c r="S10" s="169">
        <f t="shared" ref="S10:S46" si="3">IF(OR(E10="",R10=""),"",MIN(1,R10/E10))</f>
        <v>-5.5593170083737151</v>
      </c>
      <c r="T10" s="169">
        <f t="shared" ref="T10:T47" si="4">IF(OR(I10="",O10=""),"",IFERROR(1-(O10/I10),""))</f>
        <v>-0.34304445817981377</v>
      </c>
      <c r="U10" s="169">
        <f t="shared" ref="U10:U46" si="5">IF(OR(E10="",T10=""),"",MIN(1,T10/E10))</f>
        <v>-11.065950263864961</v>
      </c>
      <c r="V10" s="172" t="s">
        <v>142</v>
      </c>
      <c r="W10" s="174"/>
      <c r="X10" s="175"/>
      <c r="Y10" s="175"/>
      <c r="Z10" s="176" t="str">
        <f t="shared" ref="Z10:Z47" si="6">IF(W10="","",IFERROR(1-(W10/J10),""))</f>
        <v/>
      </c>
      <c r="AA10" s="177" t="str">
        <f t="shared" ref="AA10:AA46" si="7">IF(OR(F10="",Z10=""),"",MIN(1,Z10/F10))</f>
        <v/>
      </c>
      <c r="AB10" s="176" t="str">
        <f t="shared" ref="AB10:AB47" si="8">IF(X10="","",IFERROR(1-(X10/K10),""))</f>
        <v/>
      </c>
      <c r="AC10" s="177" t="str">
        <f t="shared" ref="AC10:AC46" si="9">IF(OR(E10="",AB10=""),"",MIN(1,AB10/E10))</f>
        <v/>
      </c>
      <c r="AD10" s="176" t="str">
        <f t="shared" ref="AD10:AD47" si="10">IF(Y10="","",IFERROR(1-(Y10/L10),""))</f>
        <v/>
      </c>
      <c r="AE10" s="177" t="str">
        <f t="shared" ref="AE10:AE46" si="11">IF(OR(E10="",AD10=""),"",MIN(1,AD10/E10))</f>
        <v/>
      </c>
      <c r="AF10" s="186"/>
    </row>
    <row r="11" spans="1:32" ht="168.75" customHeight="1" x14ac:dyDescent="0.25">
      <c r="A11" s="73" t="s">
        <v>143</v>
      </c>
      <c r="B11" s="74" t="s">
        <v>144</v>
      </c>
      <c r="C11" s="74" t="s">
        <v>145</v>
      </c>
      <c r="D11" s="74" t="s">
        <v>101</v>
      </c>
      <c r="E11" s="75">
        <v>0</v>
      </c>
      <c r="F11" s="75">
        <v>0</v>
      </c>
      <c r="G11" s="76">
        <v>792</v>
      </c>
      <c r="H11" s="77">
        <v>14365248</v>
      </c>
      <c r="I11" s="77">
        <v>14365248</v>
      </c>
      <c r="J11" s="78">
        <v>1581</v>
      </c>
      <c r="K11" s="79">
        <v>69475880</v>
      </c>
      <c r="L11" s="79">
        <v>66099593</v>
      </c>
      <c r="M11" s="80">
        <v>2978.31</v>
      </c>
      <c r="N11" s="67">
        <v>51396385</v>
      </c>
      <c r="O11" s="67">
        <v>51396385</v>
      </c>
      <c r="P11" s="159">
        <f t="shared" si="0"/>
        <v>-2.760492424242424</v>
      </c>
      <c r="Q11" s="160" t="e">
        <f t="shared" si="1"/>
        <v>#DIV/0!</v>
      </c>
      <c r="R11" s="159">
        <f t="shared" si="2"/>
        <v>-2.5778278940955284</v>
      </c>
      <c r="S11" s="159" t="e">
        <f t="shared" si="3"/>
        <v>#DIV/0!</v>
      </c>
      <c r="T11" s="159">
        <f t="shared" si="4"/>
        <v>-2.5778278940955284</v>
      </c>
      <c r="U11" s="159" t="e">
        <f t="shared" si="5"/>
        <v>#DIV/0!</v>
      </c>
      <c r="V11" s="81"/>
      <c r="W11" s="68"/>
      <c r="X11" s="69"/>
      <c r="Y11" s="69"/>
      <c r="Z11" s="70" t="str">
        <f t="shared" si="6"/>
        <v/>
      </c>
      <c r="AA11" s="71" t="str">
        <f t="shared" si="7"/>
        <v/>
      </c>
      <c r="AB11" s="70" t="str">
        <f t="shared" si="8"/>
        <v/>
      </c>
      <c r="AC11" s="71" t="str">
        <f t="shared" si="9"/>
        <v/>
      </c>
      <c r="AD11" s="70" t="str">
        <f t="shared" si="10"/>
        <v/>
      </c>
      <c r="AE11" s="71" t="str">
        <f t="shared" si="11"/>
        <v/>
      </c>
      <c r="AF11" s="82"/>
    </row>
    <row r="12" spans="1:32" ht="35.1" customHeight="1" x14ac:dyDescent="0.25">
      <c r="A12" s="410" t="s">
        <v>146</v>
      </c>
      <c r="B12" s="60" t="s">
        <v>147</v>
      </c>
      <c r="C12" s="60" t="s">
        <v>148</v>
      </c>
      <c r="D12" s="60" t="s">
        <v>101</v>
      </c>
      <c r="E12" s="83">
        <v>0</v>
      </c>
      <c r="F12" s="83">
        <v>0</v>
      </c>
      <c r="G12" s="62">
        <v>10</v>
      </c>
      <c r="H12" s="64">
        <v>9806653</v>
      </c>
      <c r="I12" s="64">
        <v>9806653</v>
      </c>
      <c r="J12" s="65">
        <v>12</v>
      </c>
      <c r="K12" s="84">
        <v>37357468</v>
      </c>
      <c r="L12" s="84">
        <v>37357468</v>
      </c>
      <c r="M12" s="62">
        <v>2</v>
      </c>
      <c r="N12" s="64">
        <v>10575783</v>
      </c>
      <c r="O12" s="64">
        <v>10575783</v>
      </c>
      <c r="P12" s="169">
        <f t="shared" si="0"/>
        <v>0.8</v>
      </c>
      <c r="Q12" s="170" t="e">
        <f t="shared" si="1"/>
        <v>#DIV/0!</v>
      </c>
      <c r="R12" s="169">
        <f t="shared" si="2"/>
        <v>-7.8429409096049341E-2</v>
      </c>
      <c r="S12" s="169" t="e">
        <f t="shared" si="3"/>
        <v>#DIV/0!</v>
      </c>
      <c r="T12" s="169">
        <f t="shared" si="4"/>
        <v>-7.8429409096049341E-2</v>
      </c>
      <c r="U12" s="169" t="e">
        <f t="shared" si="5"/>
        <v>#DIV/0!</v>
      </c>
      <c r="V12" s="173"/>
      <c r="W12" s="174"/>
      <c r="X12" s="175"/>
      <c r="Y12" s="175"/>
      <c r="Z12" s="176" t="str">
        <f t="shared" si="6"/>
        <v/>
      </c>
      <c r="AA12" s="177" t="str">
        <f t="shared" si="7"/>
        <v/>
      </c>
      <c r="AB12" s="176" t="str">
        <f t="shared" si="8"/>
        <v/>
      </c>
      <c r="AC12" s="177" t="str">
        <f t="shared" si="9"/>
        <v/>
      </c>
      <c r="AD12" s="176" t="str">
        <f t="shared" si="10"/>
        <v/>
      </c>
      <c r="AE12" s="177" t="str">
        <f t="shared" si="11"/>
        <v/>
      </c>
      <c r="AF12" s="178"/>
    </row>
    <row r="13" spans="1:32" ht="113.25" customHeight="1" x14ac:dyDescent="0.25">
      <c r="A13" s="411"/>
      <c r="B13" s="203" t="s">
        <v>149</v>
      </c>
      <c r="C13" s="203" t="s">
        <v>150</v>
      </c>
      <c r="D13" s="74" t="s">
        <v>101</v>
      </c>
      <c r="E13" s="75">
        <v>0</v>
      </c>
      <c r="F13" s="75">
        <v>0</v>
      </c>
      <c r="G13" s="85">
        <v>10</v>
      </c>
      <c r="H13" s="77">
        <v>11331466</v>
      </c>
      <c r="I13" s="77">
        <v>11331466</v>
      </c>
      <c r="J13" s="78">
        <v>22</v>
      </c>
      <c r="K13" s="86">
        <v>37018032</v>
      </c>
      <c r="L13" s="86">
        <v>37018032</v>
      </c>
      <c r="M13" s="66">
        <v>10</v>
      </c>
      <c r="N13" s="67">
        <v>6310820</v>
      </c>
      <c r="O13" s="67">
        <v>6310820</v>
      </c>
      <c r="P13" s="159">
        <f t="shared" si="0"/>
        <v>0</v>
      </c>
      <c r="Q13" s="160" t="e">
        <f t="shared" si="1"/>
        <v>#DIV/0!</v>
      </c>
      <c r="R13" s="159">
        <f t="shared" si="2"/>
        <v>0.44307117896307502</v>
      </c>
      <c r="S13" s="159" t="e">
        <f t="shared" si="3"/>
        <v>#DIV/0!</v>
      </c>
      <c r="T13" s="159">
        <f t="shared" si="4"/>
        <v>0.44307117896307502</v>
      </c>
      <c r="U13" s="159" t="e">
        <f t="shared" si="5"/>
        <v>#DIV/0!</v>
      </c>
      <c r="V13" s="81"/>
      <c r="W13" s="68"/>
      <c r="X13" s="69"/>
      <c r="Y13" s="69"/>
      <c r="Z13" s="70" t="str">
        <f t="shared" si="6"/>
        <v/>
      </c>
      <c r="AA13" s="71" t="str">
        <f t="shared" si="7"/>
        <v/>
      </c>
      <c r="AB13" s="70" t="str">
        <f t="shared" si="8"/>
        <v/>
      </c>
      <c r="AC13" s="71" t="str">
        <f t="shared" si="9"/>
        <v/>
      </c>
      <c r="AD13" s="70" t="str">
        <f t="shared" si="10"/>
        <v/>
      </c>
      <c r="AE13" s="71" t="str">
        <f t="shared" si="11"/>
        <v/>
      </c>
      <c r="AF13" s="82"/>
    </row>
    <row r="14" spans="1:32" ht="88.5" customHeight="1" x14ac:dyDescent="0.25">
      <c r="A14" s="87" t="s">
        <v>151</v>
      </c>
      <c r="B14" s="60" t="s">
        <v>152</v>
      </c>
      <c r="C14" s="60" t="s">
        <v>153</v>
      </c>
      <c r="D14" s="60" t="s">
        <v>99</v>
      </c>
      <c r="E14" s="61">
        <v>3.1E-2</v>
      </c>
      <c r="F14" s="61">
        <v>3.1E-2</v>
      </c>
      <c r="G14" s="62">
        <v>5</v>
      </c>
      <c r="H14" s="63">
        <v>58804989</v>
      </c>
      <c r="I14" s="63">
        <v>58804989</v>
      </c>
      <c r="J14" s="65">
        <v>10</v>
      </c>
      <c r="K14" s="88">
        <v>110556373</v>
      </c>
      <c r="L14" s="88">
        <v>110556373</v>
      </c>
      <c r="M14" s="62">
        <v>13</v>
      </c>
      <c r="N14" s="63">
        <v>164714363</v>
      </c>
      <c r="O14" s="63">
        <v>164714363</v>
      </c>
      <c r="P14" s="169">
        <f t="shared" si="0"/>
        <v>-1.6</v>
      </c>
      <c r="Q14" s="170">
        <f t="shared" si="1"/>
        <v>-51.612903225806456</v>
      </c>
      <c r="R14" s="169">
        <f t="shared" si="2"/>
        <v>-1.8010270183028179</v>
      </c>
      <c r="S14" s="169">
        <f t="shared" si="3"/>
        <v>-58.097645751703801</v>
      </c>
      <c r="T14" s="169">
        <f t="shared" si="4"/>
        <v>-1.8010270183028179</v>
      </c>
      <c r="U14" s="169">
        <f t="shared" si="5"/>
        <v>-58.097645751703801</v>
      </c>
      <c r="V14" s="179"/>
      <c r="W14" s="174"/>
      <c r="X14" s="175"/>
      <c r="Y14" s="175"/>
      <c r="Z14" s="176" t="str">
        <f t="shared" si="6"/>
        <v/>
      </c>
      <c r="AA14" s="177" t="str">
        <f t="shared" si="7"/>
        <v/>
      </c>
      <c r="AB14" s="176" t="str">
        <f t="shared" si="8"/>
        <v/>
      </c>
      <c r="AC14" s="177" t="str">
        <f t="shared" si="9"/>
        <v/>
      </c>
      <c r="AD14" s="176" t="str">
        <f t="shared" si="10"/>
        <v/>
      </c>
      <c r="AE14" s="177" t="str">
        <f t="shared" si="11"/>
        <v/>
      </c>
      <c r="AF14" s="182"/>
    </row>
    <row r="15" spans="1:32" ht="66" customHeight="1" x14ac:dyDescent="0.25">
      <c r="A15" s="73" t="s">
        <v>154</v>
      </c>
      <c r="B15" s="74" t="s">
        <v>155</v>
      </c>
      <c r="C15" s="74" t="s">
        <v>156</v>
      </c>
      <c r="D15" s="74" t="s">
        <v>101</v>
      </c>
      <c r="E15" s="75">
        <v>0</v>
      </c>
      <c r="F15" s="75">
        <v>0</v>
      </c>
      <c r="G15" s="85">
        <v>0</v>
      </c>
      <c r="H15" s="77">
        <v>0</v>
      </c>
      <c r="I15" s="77">
        <v>0</v>
      </c>
      <c r="J15" s="78">
        <v>40</v>
      </c>
      <c r="K15" s="90">
        <v>12532800</v>
      </c>
      <c r="L15" s="90">
        <v>12532800</v>
      </c>
      <c r="M15" s="66">
        <v>0</v>
      </c>
      <c r="N15" s="67">
        <v>0</v>
      </c>
      <c r="O15" s="67">
        <v>0</v>
      </c>
      <c r="P15" s="161" t="str">
        <f>IF(OR(G15="",M15=""),"",IFERROR(1-(M15/G15),""))</f>
        <v/>
      </c>
      <c r="Q15" s="162" t="str">
        <f t="shared" si="1"/>
        <v/>
      </c>
      <c r="R15" s="161" t="str">
        <f t="shared" si="2"/>
        <v/>
      </c>
      <c r="S15" s="161" t="str">
        <f t="shared" si="3"/>
        <v/>
      </c>
      <c r="T15" s="161" t="str">
        <f t="shared" si="4"/>
        <v/>
      </c>
      <c r="U15" s="161" t="str">
        <f t="shared" si="5"/>
        <v/>
      </c>
      <c r="V15" s="91"/>
      <c r="W15" s="92"/>
      <c r="X15" s="69"/>
      <c r="Y15" s="69"/>
      <c r="Z15" s="70" t="str">
        <f t="shared" si="6"/>
        <v/>
      </c>
      <c r="AA15" s="71" t="str">
        <f t="shared" si="7"/>
        <v/>
      </c>
      <c r="AB15" s="70" t="str">
        <f t="shared" si="8"/>
        <v/>
      </c>
      <c r="AC15" s="71" t="str">
        <f t="shared" si="9"/>
        <v/>
      </c>
      <c r="AD15" s="70" t="str">
        <f t="shared" si="10"/>
        <v/>
      </c>
      <c r="AE15" s="71" t="str">
        <f t="shared" si="11"/>
        <v/>
      </c>
      <c r="AF15" s="82"/>
    </row>
    <row r="16" spans="1:32" ht="124.5" customHeight="1" x14ac:dyDescent="0.25">
      <c r="A16" s="93" t="s">
        <v>157</v>
      </c>
      <c r="B16" s="60" t="s">
        <v>158</v>
      </c>
      <c r="C16" s="60" t="s">
        <v>159</v>
      </c>
      <c r="D16" s="60" t="s">
        <v>101</v>
      </c>
      <c r="E16" s="83">
        <v>0</v>
      </c>
      <c r="F16" s="83">
        <v>0</v>
      </c>
      <c r="G16" s="62">
        <v>38</v>
      </c>
      <c r="H16" s="64">
        <v>15113000</v>
      </c>
      <c r="I16" s="64">
        <v>75000000</v>
      </c>
      <c r="J16" s="65">
        <v>96</v>
      </c>
      <c r="K16" s="88">
        <v>192033000</v>
      </c>
      <c r="L16" s="88">
        <v>267033000</v>
      </c>
      <c r="M16" s="62">
        <v>42</v>
      </c>
      <c r="N16" s="63">
        <v>136500000</v>
      </c>
      <c r="O16" s="64">
        <v>1500000</v>
      </c>
      <c r="P16" s="169">
        <f t="shared" si="0"/>
        <v>-0.10526315789473695</v>
      </c>
      <c r="Q16" s="170" t="e">
        <f t="shared" si="1"/>
        <v>#DIV/0!</v>
      </c>
      <c r="R16" s="169">
        <f t="shared" si="2"/>
        <v>-8.0319592403890692</v>
      </c>
      <c r="S16" s="169" t="e">
        <f t="shared" si="3"/>
        <v>#DIV/0!</v>
      </c>
      <c r="T16" s="169">
        <f t="shared" si="4"/>
        <v>0.98</v>
      </c>
      <c r="U16" s="169" t="e">
        <f t="shared" si="5"/>
        <v>#DIV/0!</v>
      </c>
      <c r="V16" s="180" t="s">
        <v>225</v>
      </c>
      <c r="W16" s="181"/>
      <c r="X16" s="175"/>
      <c r="Y16" s="175"/>
      <c r="Z16" s="176" t="str">
        <f t="shared" si="6"/>
        <v/>
      </c>
      <c r="AA16" s="177" t="str">
        <f t="shared" si="7"/>
        <v/>
      </c>
      <c r="AB16" s="176" t="str">
        <f t="shared" si="8"/>
        <v/>
      </c>
      <c r="AC16" s="177" t="str">
        <f t="shared" si="9"/>
        <v/>
      </c>
      <c r="AD16" s="176" t="str">
        <f t="shared" si="10"/>
        <v/>
      </c>
      <c r="AE16" s="177" t="str">
        <f t="shared" si="11"/>
        <v/>
      </c>
      <c r="AF16" s="182"/>
    </row>
    <row r="17" spans="1:34" ht="77.25" customHeight="1" x14ac:dyDescent="0.25">
      <c r="A17" s="94" t="s">
        <v>160</v>
      </c>
      <c r="B17" s="95" t="s">
        <v>161</v>
      </c>
      <c r="C17" s="95" t="s">
        <v>162</v>
      </c>
      <c r="D17" s="74" t="s">
        <v>101</v>
      </c>
      <c r="E17" s="75">
        <v>0</v>
      </c>
      <c r="F17" s="75">
        <v>0</v>
      </c>
      <c r="G17" s="96">
        <v>1</v>
      </c>
      <c r="H17" s="77">
        <v>186430000</v>
      </c>
      <c r="I17" s="77">
        <v>0</v>
      </c>
      <c r="J17" s="78">
        <v>14</v>
      </c>
      <c r="K17" s="79">
        <v>186430000</v>
      </c>
      <c r="L17" s="79">
        <v>173897200</v>
      </c>
      <c r="M17" s="97">
        <v>4</v>
      </c>
      <c r="N17" s="89">
        <v>344857000</v>
      </c>
      <c r="O17" s="67">
        <v>22264773</v>
      </c>
      <c r="P17" s="159">
        <f t="shared" si="0"/>
        <v>-3</v>
      </c>
      <c r="Q17" s="160" t="e">
        <f t="shared" si="1"/>
        <v>#DIV/0!</v>
      </c>
      <c r="R17" s="159">
        <f t="shared" si="2"/>
        <v>-0.84979348817250444</v>
      </c>
      <c r="S17" s="159" t="e">
        <f t="shared" si="3"/>
        <v>#DIV/0!</v>
      </c>
      <c r="T17" s="159" t="str">
        <f t="shared" si="4"/>
        <v/>
      </c>
      <c r="U17" s="159" t="str">
        <f t="shared" si="5"/>
        <v/>
      </c>
      <c r="V17" s="98"/>
      <c r="W17" s="92"/>
      <c r="X17" s="69"/>
      <c r="Y17" s="69"/>
      <c r="Z17" s="70" t="str">
        <f t="shared" si="6"/>
        <v/>
      </c>
      <c r="AA17" s="71" t="str">
        <f t="shared" si="7"/>
        <v/>
      </c>
      <c r="AB17" s="70" t="str">
        <f t="shared" si="8"/>
        <v/>
      </c>
      <c r="AC17" s="71" t="str">
        <f t="shared" si="9"/>
        <v/>
      </c>
      <c r="AD17" s="70" t="str">
        <f t="shared" si="10"/>
        <v/>
      </c>
      <c r="AE17" s="71" t="str">
        <f t="shared" si="11"/>
        <v/>
      </c>
      <c r="AF17" s="99"/>
    </row>
    <row r="18" spans="1:34" ht="94.5" customHeight="1" x14ac:dyDescent="0.25">
      <c r="A18" s="87" t="s">
        <v>163</v>
      </c>
      <c r="B18" s="100" t="s">
        <v>164</v>
      </c>
      <c r="C18" s="60" t="s">
        <v>165</v>
      </c>
      <c r="D18" s="60" t="s">
        <v>99</v>
      </c>
      <c r="E18" s="83">
        <v>0.01</v>
      </c>
      <c r="F18" s="83">
        <v>0.01</v>
      </c>
      <c r="G18" s="62">
        <v>2</v>
      </c>
      <c r="H18" s="64">
        <v>0</v>
      </c>
      <c r="I18" s="64">
        <v>0</v>
      </c>
      <c r="J18" s="65">
        <v>2</v>
      </c>
      <c r="K18" s="101">
        <v>0</v>
      </c>
      <c r="L18" s="101">
        <v>0</v>
      </c>
      <c r="M18" s="62">
        <v>0</v>
      </c>
      <c r="N18" s="64">
        <v>0</v>
      </c>
      <c r="O18" s="64">
        <v>0</v>
      </c>
      <c r="P18" s="169">
        <f t="shared" si="0"/>
        <v>1</v>
      </c>
      <c r="Q18" s="170">
        <f t="shared" si="1"/>
        <v>1</v>
      </c>
      <c r="R18" s="169" t="str">
        <f t="shared" si="2"/>
        <v/>
      </c>
      <c r="S18" s="169" t="str">
        <f t="shared" si="3"/>
        <v/>
      </c>
      <c r="T18" s="169" t="str">
        <f t="shared" si="4"/>
        <v/>
      </c>
      <c r="U18" s="169" t="str">
        <f t="shared" si="5"/>
        <v/>
      </c>
      <c r="V18" s="179"/>
      <c r="W18" s="174"/>
      <c r="X18" s="175"/>
      <c r="Y18" s="175"/>
      <c r="Z18" s="176" t="str">
        <f t="shared" si="6"/>
        <v/>
      </c>
      <c r="AA18" s="177" t="str">
        <f t="shared" si="7"/>
        <v/>
      </c>
      <c r="AB18" s="176" t="str">
        <f t="shared" si="8"/>
        <v/>
      </c>
      <c r="AC18" s="177" t="str">
        <f t="shared" si="9"/>
        <v/>
      </c>
      <c r="AD18" s="176" t="str">
        <f t="shared" si="10"/>
        <v/>
      </c>
      <c r="AE18" s="177" t="str">
        <f t="shared" si="11"/>
        <v/>
      </c>
      <c r="AF18" s="189"/>
    </row>
    <row r="19" spans="1:34" ht="94.5" customHeight="1" x14ac:dyDescent="0.25">
      <c r="A19" s="73" t="s">
        <v>166</v>
      </c>
      <c r="B19" s="102" t="s">
        <v>167</v>
      </c>
      <c r="C19" s="74" t="s">
        <v>168</v>
      </c>
      <c r="D19" s="74" t="s">
        <v>101</v>
      </c>
      <c r="E19" s="75">
        <v>0</v>
      </c>
      <c r="F19" s="75">
        <v>0</v>
      </c>
      <c r="G19" s="85">
        <v>0</v>
      </c>
      <c r="H19" s="77">
        <v>0</v>
      </c>
      <c r="I19" s="77">
        <v>0</v>
      </c>
      <c r="J19" s="78">
        <v>0</v>
      </c>
      <c r="K19" s="90">
        <v>0</v>
      </c>
      <c r="L19" s="90">
        <v>0</v>
      </c>
      <c r="M19" s="66">
        <v>0</v>
      </c>
      <c r="N19" s="67">
        <v>0</v>
      </c>
      <c r="O19" s="67">
        <v>0</v>
      </c>
      <c r="P19" s="159" t="str">
        <f t="shared" si="0"/>
        <v/>
      </c>
      <c r="Q19" s="160" t="str">
        <f t="shared" si="1"/>
        <v/>
      </c>
      <c r="R19" s="159" t="str">
        <f t="shared" si="2"/>
        <v/>
      </c>
      <c r="S19" s="159" t="str">
        <f t="shared" si="3"/>
        <v/>
      </c>
      <c r="T19" s="159" t="str">
        <f t="shared" si="4"/>
        <v/>
      </c>
      <c r="U19" s="159" t="str">
        <f t="shared" si="5"/>
        <v/>
      </c>
      <c r="V19" s="81"/>
      <c r="W19" s="68"/>
      <c r="X19" s="69"/>
      <c r="Y19" s="69"/>
      <c r="Z19" s="70" t="str">
        <f t="shared" si="6"/>
        <v/>
      </c>
      <c r="AA19" s="71" t="str">
        <f t="shared" si="7"/>
        <v/>
      </c>
      <c r="AB19" s="70" t="str">
        <f t="shared" si="8"/>
        <v/>
      </c>
      <c r="AC19" s="71" t="str">
        <f t="shared" si="9"/>
        <v/>
      </c>
      <c r="AD19" s="70" t="str">
        <f t="shared" si="10"/>
        <v/>
      </c>
      <c r="AE19" s="71" t="str">
        <f t="shared" si="11"/>
        <v/>
      </c>
      <c r="AF19" s="72"/>
    </row>
    <row r="20" spans="1:34" ht="27" customHeight="1" x14ac:dyDescent="0.25">
      <c r="A20" s="50" t="s">
        <v>169</v>
      </c>
      <c r="B20" s="103"/>
      <c r="C20" s="103"/>
      <c r="D20" s="104"/>
      <c r="E20" s="105"/>
      <c r="F20" s="105"/>
      <c r="G20" s="106"/>
      <c r="H20" s="107"/>
      <c r="I20" s="107"/>
      <c r="J20" s="106"/>
      <c r="K20" s="107"/>
      <c r="L20" s="107"/>
      <c r="M20" s="108"/>
      <c r="N20" s="109"/>
      <c r="O20" s="109"/>
      <c r="P20" s="163" t="str">
        <f t="shared" si="0"/>
        <v/>
      </c>
      <c r="Q20" s="164" t="str">
        <f t="shared" si="1"/>
        <v/>
      </c>
      <c r="R20" s="165" t="str">
        <f t="shared" si="2"/>
        <v/>
      </c>
      <c r="S20" s="164" t="str">
        <f t="shared" si="3"/>
        <v/>
      </c>
      <c r="T20" s="164" t="str">
        <f t="shared" si="4"/>
        <v/>
      </c>
      <c r="U20" s="164" t="str">
        <f t="shared" si="5"/>
        <v/>
      </c>
      <c r="V20" s="50"/>
      <c r="W20" s="110"/>
      <c r="X20" s="109"/>
      <c r="Y20" s="109"/>
      <c r="Z20" s="111" t="str">
        <f t="shared" si="6"/>
        <v/>
      </c>
      <c r="AA20" s="111" t="str">
        <f t="shared" si="7"/>
        <v/>
      </c>
      <c r="AB20" s="112" t="str">
        <f t="shared" si="8"/>
        <v/>
      </c>
      <c r="AC20" s="111" t="str">
        <f t="shared" si="9"/>
        <v/>
      </c>
      <c r="AD20" s="111" t="str">
        <f t="shared" si="10"/>
        <v/>
      </c>
      <c r="AE20" s="111" t="str">
        <f t="shared" si="11"/>
        <v/>
      </c>
      <c r="AF20" s="50"/>
    </row>
    <row r="21" spans="1:34" ht="68.25" customHeight="1" x14ac:dyDescent="0.25">
      <c r="A21" s="385" t="s">
        <v>170</v>
      </c>
      <c r="B21" s="60" t="s">
        <v>171</v>
      </c>
      <c r="C21" s="74" t="s">
        <v>172</v>
      </c>
      <c r="D21" s="74" t="s">
        <v>101</v>
      </c>
      <c r="E21" s="75">
        <v>0</v>
      </c>
      <c r="F21" s="75">
        <v>0</v>
      </c>
      <c r="G21" s="113">
        <v>11</v>
      </c>
      <c r="H21" s="114">
        <v>2192157</v>
      </c>
      <c r="I21" s="114">
        <v>2192157</v>
      </c>
      <c r="J21" s="113">
        <v>8</v>
      </c>
      <c r="K21" s="114">
        <v>3823020</v>
      </c>
      <c r="L21" s="114">
        <v>3823020</v>
      </c>
      <c r="M21" s="115">
        <v>8</v>
      </c>
      <c r="N21" s="67">
        <v>1533851</v>
      </c>
      <c r="O21" s="67">
        <v>1533851</v>
      </c>
      <c r="P21" s="159">
        <f t="shared" si="0"/>
        <v>0.27272727272727271</v>
      </c>
      <c r="Q21" s="160" t="e">
        <f t="shared" si="1"/>
        <v>#DIV/0!</v>
      </c>
      <c r="R21" s="159">
        <f>IF(OR(H21="",N21=""),"",IFERROR(1-(N21/H21),""))</f>
        <v>0.30030057153753131</v>
      </c>
      <c r="S21" s="159" t="e">
        <f t="shared" si="3"/>
        <v>#DIV/0!</v>
      </c>
      <c r="T21" s="159">
        <f t="shared" si="4"/>
        <v>0.30030057153753131</v>
      </c>
      <c r="U21" s="159" t="e">
        <f t="shared" si="5"/>
        <v>#DIV/0!</v>
      </c>
      <c r="V21" s="116"/>
      <c r="W21" s="68"/>
      <c r="X21" s="117"/>
      <c r="Y21" s="117"/>
      <c r="Z21" s="70" t="str">
        <f t="shared" si="6"/>
        <v/>
      </c>
      <c r="AA21" s="71" t="str">
        <f t="shared" si="7"/>
        <v/>
      </c>
      <c r="AB21" s="70" t="str">
        <f t="shared" si="8"/>
        <v/>
      </c>
      <c r="AC21" s="71" t="str">
        <f t="shared" si="9"/>
        <v/>
      </c>
      <c r="AD21" s="70" t="str">
        <f t="shared" si="10"/>
        <v/>
      </c>
      <c r="AE21" s="71" t="str">
        <f t="shared" si="11"/>
        <v/>
      </c>
      <c r="AF21" s="99"/>
    </row>
    <row r="22" spans="1:34" ht="64.5" customHeight="1" x14ac:dyDescent="0.25">
      <c r="A22" s="387"/>
      <c r="B22" s="60" t="s">
        <v>173</v>
      </c>
      <c r="C22" s="60" t="s">
        <v>174</v>
      </c>
      <c r="D22" s="60" t="s">
        <v>101</v>
      </c>
      <c r="E22" s="83">
        <v>0</v>
      </c>
      <c r="F22" s="83">
        <v>0</v>
      </c>
      <c r="G22" s="118">
        <v>0</v>
      </c>
      <c r="H22" s="119">
        <v>0</v>
      </c>
      <c r="I22" s="119">
        <v>0</v>
      </c>
      <c r="J22" s="118">
        <v>0</v>
      </c>
      <c r="K22" s="120">
        <v>0</v>
      </c>
      <c r="L22" s="120">
        <v>0</v>
      </c>
      <c r="M22" s="183">
        <v>0</v>
      </c>
      <c r="N22" s="184">
        <v>0</v>
      </c>
      <c r="O22" s="184">
        <v>0</v>
      </c>
      <c r="P22" s="169" t="str">
        <f t="shared" si="0"/>
        <v/>
      </c>
      <c r="Q22" s="170" t="str">
        <f t="shared" si="1"/>
        <v/>
      </c>
      <c r="R22" s="169" t="str">
        <f t="shared" si="2"/>
        <v/>
      </c>
      <c r="S22" s="169" t="str">
        <f t="shared" si="3"/>
        <v/>
      </c>
      <c r="T22" s="169" t="str">
        <f t="shared" si="4"/>
        <v/>
      </c>
      <c r="U22" s="169" t="str">
        <f t="shared" si="5"/>
        <v/>
      </c>
      <c r="V22" s="173"/>
      <c r="W22" s="185"/>
      <c r="X22" s="175"/>
      <c r="Y22" s="175"/>
      <c r="Z22" s="176" t="str">
        <f t="shared" si="6"/>
        <v/>
      </c>
      <c r="AA22" s="177" t="str">
        <f t="shared" si="7"/>
        <v/>
      </c>
      <c r="AB22" s="176" t="str">
        <f t="shared" si="8"/>
        <v/>
      </c>
      <c r="AC22" s="177" t="str">
        <f t="shared" si="9"/>
        <v/>
      </c>
      <c r="AD22" s="176" t="str">
        <f t="shared" si="10"/>
        <v/>
      </c>
      <c r="AE22" s="177" t="str">
        <f t="shared" si="11"/>
        <v/>
      </c>
      <c r="AF22" s="186"/>
    </row>
    <row r="23" spans="1:34" ht="30" customHeight="1" x14ac:dyDescent="0.25">
      <c r="A23" s="386"/>
      <c r="B23" s="60" t="s">
        <v>175</v>
      </c>
      <c r="C23" s="74" t="s">
        <v>172</v>
      </c>
      <c r="D23" s="74" t="s">
        <v>101</v>
      </c>
      <c r="E23" s="75">
        <v>0</v>
      </c>
      <c r="F23" s="75">
        <v>0</v>
      </c>
      <c r="G23" s="113">
        <v>1</v>
      </c>
      <c r="H23" s="187">
        <v>41562360</v>
      </c>
      <c r="I23" s="187">
        <v>41562360</v>
      </c>
      <c r="J23" s="113">
        <v>1</v>
      </c>
      <c r="K23" s="114">
        <v>83129090</v>
      </c>
      <c r="L23" s="114">
        <v>83129090</v>
      </c>
      <c r="M23" s="121">
        <v>1</v>
      </c>
      <c r="N23" s="122">
        <v>41566730</v>
      </c>
      <c r="O23" s="122">
        <v>41566730</v>
      </c>
      <c r="P23" s="159">
        <f t="shared" si="0"/>
        <v>0</v>
      </c>
      <c r="Q23" s="160" t="e">
        <f t="shared" si="1"/>
        <v>#DIV/0!</v>
      </c>
      <c r="R23" s="159">
        <f t="shared" si="2"/>
        <v>-1.0514321130949966E-4</v>
      </c>
      <c r="S23" s="159" t="e">
        <f t="shared" si="3"/>
        <v>#DIV/0!</v>
      </c>
      <c r="T23" s="159">
        <f t="shared" si="4"/>
        <v>-1.0514321130949966E-4</v>
      </c>
      <c r="U23" s="159" t="e">
        <f t="shared" si="5"/>
        <v>#DIV/0!</v>
      </c>
      <c r="V23" s="116"/>
      <c r="W23" s="68"/>
      <c r="X23" s="117"/>
      <c r="Y23" s="117"/>
      <c r="Z23" s="70" t="str">
        <f t="shared" si="6"/>
        <v/>
      </c>
      <c r="AA23" s="71" t="str">
        <f t="shared" si="7"/>
        <v/>
      </c>
      <c r="AB23" s="70" t="str">
        <f t="shared" si="8"/>
        <v/>
      </c>
      <c r="AC23" s="71" t="str">
        <f t="shared" si="9"/>
        <v/>
      </c>
      <c r="AD23" s="70" t="str">
        <f t="shared" si="10"/>
        <v/>
      </c>
      <c r="AE23" s="71" t="str">
        <f t="shared" si="11"/>
        <v/>
      </c>
      <c r="AF23" s="99"/>
    </row>
    <row r="24" spans="1:34" ht="30" customHeight="1" x14ac:dyDescent="0.25">
      <c r="A24" s="385" t="s">
        <v>176</v>
      </c>
      <c r="B24" s="60" t="s">
        <v>177</v>
      </c>
      <c r="C24" s="60" t="s">
        <v>150</v>
      </c>
      <c r="D24" s="60" t="s">
        <v>101</v>
      </c>
      <c r="E24" s="83">
        <v>0</v>
      </c>
      <c r="F24" s="83">
        <v>0</v>
      </c>
      <c r="G24" s="65">
        <v>0</v>
      </c>
      <c r="H24" s="101">
        <v>0</v>
      </c>
      <c r="I24" s="101">
        <v>0</v>
      </c>
      <c r="J24" s="65">
        <v>0</v>
      </c>
      <c r="K24" s="84">
        <v>0</v>
      </c>
      <c r="L24" s="84">
        <v>0</v>
      </c>
      <c r="M24" s="62">
        <v>0</v>
      </c>
      <c r="N24" s="64">
        <v>0</v>
      </c>
      <c r="O24" s="64">
        <v>0</v>
      </c>
      <c r="P24" s="169" t="str">
        <f t="shared" si="0"/>
        <v/>
      </c>
      <c r="Q24" s="170" t="str">
        <f t="shared" si="1"/>
        <v/>
      </c>
      <c r="R24" s="169" t="str">
        <f t="shared" si="2"/>
        <v/>
      </c>
      <c r="S24" s="169" t="str">
        <f t="shared" si="3"/>
        <v/>
      </c>
      <c r="T24" s="169" t="str">
        <f t="shared" si="4"/>
        <v/>
      </c>
      <c r="U24" s="169" t="str">
        <f t="shared" si="5"/>
        <v/>
      </c>
      <c r="V24" s="179"/>
      <c r="W24" s="174"/>
      <c r="X24" s="64"/>
      <c r="Y24" s="64"/>
      <c r="Z24" s="176" t="str">
        <f t="shared" si="6"/>
        <v/>
      </c>
      <c r="AA24" s="177" t="str">
        <f t="shared" si="7"/>
        <v/>
      </c>
      <c r="AB24" s="176" t="str">
        <f t="shared" si="8"/>
        <v/>
      </c>
      <c r="AC24" s="177" t="str">
        <f t="shared" si="9"/>
        <v/>
      </c>
      <c r="AD24" s="176" t="str">
        <f t="shared" si="10"/>
        <v/>
      </c>
      <c r="AE24" s="177" t="str">
        <f t="shared" si="11"/>
        <v/>
      </c>
      <c r="AF24" s="189"/>
    </row>
    <row r="25" spans="1:34" ht="45" customHeight="1" x14ac:dyDescent="0.25">
      <c r="A25" s="387"/>
      <c r="B25" s="60" t="s">
        <v>178</v>
      </c>
      <c r="C25" s="74" t="s">
        <v>179</v>
      </c>
      <c r="D25" s="74" t="s">
        <v>101</v>
      </c>
      <c r="E25" s="75">
        <v>0</v>
      </c>
      <c r="F25" s="75">
        <v>0</v>
      </c>
      <c r="G25" s="78">
        <v>5</v>
      </c>
      <c r="H25" s="90">
        <v>0</v>
      </c>
      <c r="I25" s="90">
        <v>0</v>
      </c>
      <c r="J25" s="78">
        <v>5</v>
      </c>
      <c r="K25" s="86">
        <v>0</v>
      </c>
      <c r="L25" s="86">
        <v>0</v>
      </c>
      <c r="M25" s="66">
        <v>5</v>
      </c>
      <c r="N25" s="67">
        <v>0</v>
      </c>
      <c r="O25" s="67">
        <v>0</v>
      </c>
      <c r="P25" s="159">
        <f t="shared" si="0"/>
        <v>0</v>
      </c>
      <c r="Q25" s="160" t="e">
        <f>IF(OR(F25="",P25=""),"",MIN(1,P25/F25))</f>
        <v>#DIV/0!</v>
      </c>
      <c r="R25" s="159" t="str">
        <f t="shared" si="2"/>
        <v/>
      </c>
      <c r="S25" s="159" t="str">
        <f t="shared" si="3"/>
        <v/>
      </c>
      <c r="T25" s="159" t="str">
        <f t="shared" si="4"/>
        <v/>
      </c>
      <c r="U25" s="159" t="str">
        <f t="shared" si="5"/>
        <v/>
      </c>
      <c r="V25" s="81"/>
      <c r="W25" s="68"/>
      <c r="X25" s="117"/>
      <c r="Y25" s="117"/>
      <c r="Z25" s="70" t="str">
        <f t="shared" si="6"/>
        <v/>
      </c>
      <c r="AA25" s="71" t="str">
        <f t="shared" si="7"/>
        <v/>
      </c>
      <c r="AB25" s="70" t="str">
        <f t="shared" si="8"/>
        <v/>
      </c>
      <c r="AC25" s="71" t="str">
        <f t="shared" si="9"/>
        <v/>
      </c>
      <c r="AD25" s="70" t="str">
        <f t="shared" si="10"/>
        <v/>
      </c>
      <c r="AE25" s="71" t="str">
        <f t="shared" si="11"/>
        <v/>
      </c>
      <c r="AF25" s="124"/>
    </row>
    <row r="26" spans="1:34" ht="40.5" customHeight="1" x14ac:dyDescent="0.25">
      <c r="A26" s="387"/>
      <c r="B26" s="60" t="s">
        <v>180</v>
      </c>
      <c r="C26" s="60" t="s">
        <v>150</v>
      </c>
      <c r="D26" s="60" t="s">
        <v>99</v>
      </c>
      <c r="E26" s="61">
        <v>3.1E-2</v>
      </c>
      <c r="F26" s="61">
        <v>3.1E-2</v>
      </c>
      <c r="G26" s="65">
        <v>1</v>
      </c>
      <c r="H26" s="101">
        <v>2500000</v>
      </c>
      <c r="I26" s="101">
        <v>3379436.44</v>
      </c>
      <c r="J26" s="65">
        <v>1</v>
      </c>
      <c r="K26" s="101">
        <v>2500000</v>
      </c>
      <c r="L26" s="101">
        <v>5131919.43</v>
      </c>
      <c r="M26" s="62">
        <v>4</v>
      </c>
      <c r="N26" s="64">
        <v>0</v>
      </c>
      <c r="O26" s="64">
        <v>0</v>
      </c>
      <c r="P26" s="169">
        <f t="shared" si="0"/>
        <v>-3</v>
      </c>
      <c r="Q26" s="170">
        <f t="shared" si="1"/>
        <v>-96.774193548387103</v>
      </c>
      <c r="R26" s="169">
        <f t="shared" si="2"/>
        <v>1</v>
      </c>
      <c r="S26" s="169">
        <f t="shared" si="3"/>
        <v>1</v>
      </c>
      <c r="T26" s="169">
        <f t="shared" si="4"/>
        <v>1</v>
      </c>
      <c r="U26" s="169">
        <f t="shared" si="5"/>
        <v>1</v>
      </c>
      <c r="V26" s="179" t="s">
        <v>222</v>
      </c>
      <c r="W26" s="174"/>
      <c r="X26" s="64"/>
      <c r="Y26" s="64"/>
      <c r="Z26" s="176" t="str">
        <f t="shared" si="6"/>
        <v/>
      </c>
      <c r="AA26" s="177" t="str">
        <f t="shared" si="7"/>
        <v/>
      </c>
      <c r="AB26" s="176" t="str">
        <f t="shared" si="8"/>
        <v/>
      </c>
      <c r="AC26" s="177" t="str">
        <f t="shared" si="9"/>
        <v/>
      </c>
      <c r="AD26" s="176" t="str">
        <f t="shared" si="10"/>
        <v/>
      </c>
      <c r="AE26" s="177" t="str">
        <f t="shared" si="11"/>
        <v/>
      </c>
      <c r="AF26" s="182"/>
      <c r="AH26" s="13"/>
    </row>
    <row r="27" spans="1:34" ht="63.75" customHeight="1" x14ac:dyDescent="0.25">
      <c r="A27" s="386"/>
      <c r="B27" s="60" t="s">
        <v>181</v>
      </c>
      <c r="C27" s="74" t="s">
        <v>182</v>
      </c>
      <c r="D27" s="74" t="s">
        <v>101</v>
      </c>
      <c r="E27" s="75">
        <v>0</v>
      </c>
      <c r="F27" s="75">
        <v>0</v>
      </c>
      <c r="G27" s="78">
        <v>230.90700000000001</v>
      </c>
      <c r="H27" s="90">
        <v>0</v>
      </c>
      <c r="I27" s="90">
        <v>4786931.67</v>
      </c>
      <c r="J27" s="78">
        <v>678.46</v>
      </c>
      <c r="K27" s="90">
        <v>30874000</v>
      </c>
      <c r="L27" s="90">
        <v>14342139.24</v>
      </c>
      <c r="M27" s="125">
        <v>366.39100000000002</v>
      </c>
      <c r="N27" s="67">
        <v>18000000</v>
      </c>
      <c r="O27" s="67">
        <v>7808888</v>
      </c>
      <c r="P27" s="159">
        <f t="shared" si="0"/>
        <v>-0.58674704534726096</v>
      </c>
      <c r="Q27" s="160" t="e">
        <f t="shared" si="1"/>
        <v>#DIV/0!</v>
      </c>
      <c r="R27" s="159" t="str">
        <f>IF(OR(H27="",N27=""),"",IFERROR(1-(N27/H27),""))</f>
        <v/>
      </c>
      <c r="S27" s="159" t="str">
        <f t="shared" si="3"/>
        <v/>
      </c>
      <c r="T27" s="159">
        <f t="shared" si="4"/>
        <v>-0.63129297393960915</v>
      </c>
      <c r="U27" s="159" t="e">
        <f t="shared" si="5"/>
        <v>#DIV/0!</v>
      </c>
      <c r="V27" s="81" t="s">
        <v>226</v>
      </c>
      <c r="W27" s="123"/>
      <c r="X27" s="117"/>
      <c r="Y27" s="117"/>
      <c r="Z27" s="70" t="str">
        <f t="shared" si="6"/>
        <v/>
      </c>
      <c r="AA27" s="71" t="str">
        <f t="shared" si="7"/>
        <v/>
      </c>
      <c r="AB27" s="70" t="str">
        <f t="shared" si="8"/>
        <v/>
      </c>
      <c r="AC27" s="71" t="str">
        <f t="shared" si="9"/>
        <v/>
      </c>
      <c r="AD27" s="70" t="str">
        <f t="shared" si="10"/>
        <v/>
      </c>
      <c r="AE27" s="71" t="str">
        <f t="shared" si="11"/>
        <v/>
      </c>
      <c r="AF27" s="72"/>
    </row>
    <row r="28" spans="1:34" ht="94.5" customHeight="1" x14ac:dyDescent="0.25">
      <c r="A28" s="60" t="s">
        <v>183</v>
      </c>
      <c r="B28" s="204" t="s">
        <v>184</v>
      </c>
      <c r="C28" s="60" t="s">
        <v>185</v>
      </c>
      <c r="D28" s="60" t="s">
        <v>101</v>
      </c>
      <c r="E28" s="83">
        <v>0</v>
      </c>
      <c r="F28" s="83">
        <v>0</v>
      </c>
      <c r="G28" s="65">
        <v>4</v>
      </c>
      <c r="H28" s="101">
        <v>783146687</v>
      </c>
      <c r="I28" s="101">
        <v>783146687</v>
      </c>
      <c r="J28" s="65">
        <v>4</v>
      </c>
      <c r="K28" s="101">
        <v>783146687</v>
      </c>
      <c r="L28" s="101">
        <v>783146687</v>
      </c>
      <c r="M28" s="62">
        <v>0</v>
      </c>
      <c r="N28" s="64">
        <v>0</v>
      </c>
      <c r="O28" s="64">
        <v>0</v>
      </c>
      <c r="P28" s="169">
        <f t="shared" si="0"/>
        <v>1</v>
      </c>
      <c r="Q28" s="170" t="e">
        <f t="shared" si="1"/>
        <v>#DIV/0!</v>
      </c>
      <c r="R28" s="169">
        <f t="shared" si="2"/>
        <v>1</v>
      </c>
      <c r="S28" s="169" t="e">
        <f t="shared" si="3"/>
        <v>#DIV/0!</v>
      </c>
      <c r="T28" s="169">
        <f t="shared" si="4"/>
        <v>1</v>
      </c>
      <c r="U28" s="169" t="e">
        <f t="shared" si="5"/>
        <v>#DIV/0!</v>
      </c>
      <c r="V28" s="179"/>
      <c r="W28" s="174"/>
      <c r="X28" s="64"/>
      <c r="Y28" s="64"/>
      <c r="Z28" s="176" t="str">
        <f t="shared" si="6"/>
        <v/>
      </c>
      <c r="AA28" s="177" t="str">
        <f t="shared" si="7"/>
        <v/>
      </c>
      <c r="AB28" s="176" t="str">
        <f t="shared" si="8"/>
        <v/>
      </c>
      <c r="AC28" s="177" t="str">
        <f t="shared" si="9"/>
        <v/>
      </c>
      <c r="AD28" s="176" t="str">
        <f t="shared" si="10"/>
        <v/>
      </c>
      <c r="AE28" s="177" t="str">
        <f t="shared" si="11"/>
        <v/>
      </c>
      <c r="AF28" s="182"/>
    </row>
    <row r="29" spans="1:34" ht="48.75" customHeight="1" x14ac:dyDescent="0.25">
      <c r="A29" s="385" t="s">
        <v>186</v>
      </c>
      <c r="B29" s="60" t="s">
        <v>187</v>
      </c>
      <c r="C29" s="74" t="s">
        <v>188</v>
      </c>
      <c r="D29" s="74" t="s">
        <v>99</v>
      </c>
      <c r="E29" s="126">
        <v>3.1E-2</v>
      </c>
      <c r="F29" s="126">
        <v>3.1E-2</v>
      </c>
      <c r="G29" s="78">
        <v>836352</v>
      </c>
      <c r="H29" s="90">
        <v>130000000</v>
      </c>
      <c r="I29" s="90">
        <v>192100200</v>
      </c>
      <c r="J29" s="78">
        <v>1423690</v>
      </c>
      <c r="K29" s="90">
        <v>519287000</v>
      </c>
      <c r="L29" s="90">
        <v>312078185</v>
      </c>
      <c r="M29" s="127">
        <v>516189</v>
      </c>
      <c r="N29" s="67">
        <v>0</v>
      </c>
      <c r="O29" s="67">
        <v>137884014</v>
      </c>
      <c r="P29" s="159">
        <f t="shared" si="0"/>
        <v>0.38280891299357211</v>
      </c>
      <c r="Q29" s="160">
        <f t="shared" si="1"/>
        <v>1</v>
      </c>
      <c r="R29" s="159">
        <f t="shared" si="2"/>
        <v>1</v>
      </c>
      <c r="S29" s="159">
        <f t="shared" si="3"/>
        <v>1</v>
      </c>
      <c r="T29" s="159">
        <f t="shared" si="4"/>
        <v>0.28222868065728202</v>
      </c>
      <c r="U29" s="159">
        <f t="shared" si="5"/>
        <v>1</v>
      </c>
      <c r="V29" s="81" t="s">
        <v>223</v>
      </c>
      <c r="W29" s="92"/>
      <c r="X29" s="128"/>
      <c r="Y29" s="128"/>
      <c r="Z29" s="70" t="str">
        <f t="shared" si="6"/>
        <v/>
      </c>
      <c r="AA29" s="71" t="str">
        <f t="shared" si="7"/>
        <v/>
      </c>
      <c r="AB29" s="70" t="str">
        <f t="shared" si="8"/>
        <v/>
      </c>
      <c r="AC29" s="71" t="str">
        <f t="shared" si="9"/>
        <v/>
      </c>
      <c r="AD29" s="70" t="str">
        <f t="shared" si="10"/>
        <v/>
      </c>
      <c r="AE29" s="71" t="str">
        <f t="shared" si="11"/>
        <v/>
      </c>
      <c r="AF29" s="82"/>
    </row>
    <row r="30" spans="1:34" ht="54" customHeight="1" x14ac:dyDescent="0.25">
      <c r="A30" s="386"/>
      <c r="B30" s="60" t="s">
        <v>189</v>
      </c>
      <c r="C30" s="60" t="s">
        <v>190</v>
      </c>
      <c r="D30" s="60" t="s">
        <v>99</v>
      </c>
      <c r="E30" s="61">
        <v>3.1E-2</v>
      </c>
      <c r="F30" s="61">
        <v>3.1E-2</v>
      </c>
      <c r="G30" s="65">
        <v>261605</v>
      </c>
      <c r="H30" s="101">
        <v>0</v>
      </c>
      <c r="I30" s="101">
        <v>60073027</v>
      </c>
      <c r="J30" s="65">
        <v>455828</v>
      </c>
      <c r="K30" s="101">
        <v>0</v>
      </c>
      <c r="L30" s="101">
        <v>92523224</v>
      </c>
      <c r="M30" s="65">
        <v>74747</v>
      </c>
      <c r="N30" s="64">
        <v>0</v>
      </c>
      <c r="O30" s="64">
        <v>21209758</v>
      </c>
      <c r="P30" s="169">
        <f t="shared" si="0"/>
        <v>0.71427533877410598</v>
      </c>
      <c r="Q30" s="170">
        <f t="shared" si="1"/>
        <v>1</v>
      </c>
      <c r="R30" s="188" t="str">
        <f>IF(OR(H30="",N30=""),"",IFERROR(1-(N30/H30),""))</f>
        <v/>
      </c>
      <c r="S30" s="169" t="str">
        <f t="shared" si="3"/>
        <v/>
      </c>
      <c r="T30" s="169">
        <f t="shared" si="4"/>
        <v>0.64693375614316895</v>
      </c>
      <c r="U30" s="169">
        <f t="shared" si="5"/>
        <v>1</v>
      </c>
      <c r="V30" s="179"/>
      <c r="W30" s="181"/>
      <c r="X30" s="64"/>
      <c r="Y30" s="64"/>
      <c r="Z30" s="176" t="str">
        <f t="shared" si="6"/>
        <v/>
      </c>
      <c r="AA30" s="177" t="str">
        <f t="shared" si="7"/>
        <v/>
      </c>
      <c r="AB30" s="176" t="str">
        <f t="shared" si="8"/>
        <v/>
      </c>
      <c r="AC30" s="177" t="str">
        <f t="shared" si="9"/>
        <v/>
      </c>
      <c r="AD30" s="176" t="str">
        <f t="shared" si="10"/>
        <v/>
      </c>
      <c r="AE30" s="177" t="str">
        <f t="shared" si="11"/>
        <v/>
      </c>
      <c r="AF30" s="182"/>
    </row>
    <row r="31" spans="1:34" ht="90" customHeight="1" x14ac:dyDescent="0.25">
      <c r="A31" s="385" t="s">
        <v>191</v>
      </c>
      <c r="B31" s="60" t="s">
        <v>192</v>
      </c>
      <c r="C31" s="74" t="s">
        <v>150</v>
      </c>
      <c r="D31" s="74" t="s">
        <v>101</v>
      </c>
      <c r="E31" s="75">
        <v>0</v>
      </c>
      <c r="F31" s="75">
        <v>0</v>
      </c>
      <c r="G31" s="78">
        <v>0</v>
      </c>
      <c r="H31" s="90">
        <v>0</v>
      </c>
      <c r="I31" s="90">
        <v>0</v>
      </c>
      <c r="J31" s="78">
        <v>0</v>
      </c>
      <c r="K31" s="86">
        <v>0</v>
      </c>
      <c r="L31" s="86">
        <v>0</v>
      </c>
      <c r="M31" s="66">
        <v>0</v>
      </c>
      <c r="N31" s="67">
        <v>0</v>
      </c>
      <c r="O31" s="67">
        <v>0</v>
      </c>
      <c r="P31" s="159" t="str">
        <f t="shared" si="0"/>
        <v/>
      </c>
      <c r="Q31" s="160" t="str">
        <f t="shared" si="1"/>
        <v/>
      </c>
      <c r="R31" s="159" t="str">
        <f t="shared" si="2"/>
        <v/>
      </c>
      <c r="S31" s="159" t="str">
        <f t="shared" si="3"/>
        <v/>
      </c>
      <c r="T31" s="159" t="str">
        <f t="shared" si="4"/>
        <v/>
      </c>
      <c r="U31" s="159" t="str">
        <f t="shared" si="5"/>
        <v/>
      </c>
      <c r="V31" s="116"/>
      <c r="W31" s="68"/>
      <c r="X31" s="117"/>
      <c r="Y31" s="117"/>
      <c r="Z31" s="70" t="str">
        <f t="shared" si="6"/>
        <v/>
      </c>
      <c r="AA31" s="71" t="str">
        <f t="shared" si="7"/>
        <v/>
      </c>
      <c r="AB31" s="70" t="str">
        <f t="shared" si="8"/>
        <v/>
      </c>
      <c r="AC31" s="71" t="str">
        <f t="shared" si="9"/>
        <v/>
      </c>
      <c r="AD31" s="70" t="str">
        <f t="shared" si="10"/>
        <v/>
      </c>
      <c r="AE31" s="71" t="str">
        <f t="shared" si="11"/>
        <v/>
      </c>
      <c r="AF31" s="72"/>
    </row>
    <row r="32" spans="1:34" ht="68.25" customHeight="1" x14ac:dyDescent="0.25">
      <c r="A32" s="386"/>
      <c r="B32" s="60" t="s">
        <v>193</v>
      </c>
      <c r="C32" s="60" t="s">
        <v>150</v>
      </c>
      <c r="D32" s="60" t="s">
        <v>101</v>
      </c>
      <c r="E32" s="83">
        <v>0</v>
      </c>
      <c r="F32" s="83">
        <v>0</v>
      </c>
      <c r="G32" s="65">
        <v>0</v>
      </c>
      <c r="H32" s="101">
        <v>0</v>
      </c>
      <c r="I32" s="101">
        <v>0</v>
      </c>
      <c r="J32" s="65">
        <v>0</v>
      </c>
      <c r="K32" s="84">
        <v>0</v>
      </c>
      <c r="L32" s="84">
        <v>0</v>
      </c>
      <c r="M32" s="62">
        <v>0</v>
      </c>
      <c r="N32" s="64">
        <v>0</v>
      </c>
      <c r="O32" s="64">
        <v>0</v>
      </c>
      <c r="P32" s="169" t="str">
        <f t="shared" si="0"/>
        <v/>
      </c>
      <c r="Q32" s="170" t="str">
        <f t="shared" si="1"/>
        <v/>
      </c>
      <c r="R32" s="169" t="str">
        <f t="shared" si="2"/>
        <v/>
      </c>
      <c r="S32" s="169" t="str">
        <f t="shared" si="3"/>
        <v/>
      </c>
      <c r="T32" s="169" t="str">
        <f t="shared" si="4"/>
        <v/>
      </c>
      <c r="U32" s="169" t="str">
        <f t="shared" si="5"/>
        <v/>
      </c>
      <c r="V32" s="173"/>
      <c r="W32" s="174"/>
      <c r="X32" s="64"/>
      <c r="Y32" s="64"/>
      <c r="Z32" s="176" t="str">
        <f t="shared" si="6"/>
        <v/>
      </c>
      <c r="AA32" s="177" t="str">
        <f t="shared" si="7"/>
        <v/>
      </c>
      <c r="AB32" s="176" t="str">
        <f t="shared" si="8"/>
        <v/>
      </c>
      <c r="AC32" s="177" t="str">
        <f t="shared" si="9"/>
        <v/>
      </c>
      <c r="AD32" s="176" t="str">
        <f t="shared" si="10"/>
        <v/>
      </c>
      <c r="AE32" s="177" t="str">
        <f t="shared" si="11"/>
        <v/>
      </c>
      <c r="AF32" s="186"/>
    </row>
    <row r="33" spans="1:32" ht="147" customHeight="1" x14ac:dyDescent="0.25">
      <c r="A33" s="60" t="s">
        <v>194</v>
      </c>
      <c r="B33" s="60" t="s">
        <v>195</v>
      </c>
      <c r="C33" s="74" t="s">
        <v>150</v>
      </c>
      <c r="D33" s="74" t="s">
        <v>101</v>
      </c>
      <c r="E33" s="75">
        <v>0</v>
      </c>
      <c r="F33" s="75">
        <v>0</v>
      </c>
      <c r="G33" s="78">
        <v>0</v>
      </c>
      <c r="H33" s="90">
        <v>0</v>
      </c>
      <c r="I33" s="90">
        <v>0</v>
      </c>
      <c r="J33" s="78">
        <v>0</v>
      </c>
      <c r="K33" s="90">
        <v>0</v>
      </c>
      <c r="L33" s="90">
        <v>0</v>
      </c>
      <c r="M33" s="66">
        <v>0</v>
      </c>
      <c r="N33" s="67">
        <v>0</v>
      </c>
      <c r="O33" s="67">
        <v>0</v>
      </c>
      <c r="P33" s="159" t="str">
        <f t="shared" si="0"/>
        <v/>
      </c>
      <c r="Q33" s="160" t="str">
        <f t="shared" si="1"/>
        <v/>
      </c>
      <c r="R33" s="159" t="str">
        <f t="shared" si="2"/>
        <v/>
      </c>
      <c r="S33" s="159" t="str">
        <f t="shared" si="3"/>
        <v/>
      </c>
      <c r="T33" s="159" t="str">
        <f t="shared" si="4"/>
        <v/>
      </c>
      <c r="U33" s="159" t="str">
        <f t="shared" si="5"/>
        <v/>
      </c>
      <c r="V33" s="129"/>
      <c r="W33" s="68"/>
      <c r="X33" s="117"/>
      <c r="Y33" s="117"/>
      <c r="Z33" s="70" t="str">
        <f t="shared" si="6"/>
        <v/>
      </c>
      <c r="AA33" s="71" t="str">
        <f t="shared" si="7"/>
        <v/>
      </c>
      <c r="AB33" s="70" t="str">
        <f t="shared" si="8"/>
        <v/>
      </c>
      <c r="AC33" s="71" t="str">
        <f t="shared" si="9"/>
        <v/>
      </c>
      <c r="AD33" s="70" t="str">
        <f t="shared" si="10"/>
        <v/>
      </c>
      <c r="AE33" s="71" t="str">
        <f t="shared" si="11"/>
        <v/>
      </c>
      <c r="AF33" s="99"/>
    </row>
    <row r="34" spans="1:32" s="16" customFormat="1" ht="75" customHeight="1" x14ac:dyDescent="0.25">
      <c r="A34" s="60" t="s">
        <v>196</v>
      </c>
      <c r="B34" s="60" t="s">
        <v>197</v>
      </c>
      <c r="C34" s="60" t="s">
        <v>150</v>
      </c>
      <c r="D34" s="60" t="s">
        <v>101</v>
      </c>
      <c r="E34" s="83">
        <v>0</v>
      </c>
      <c r="F34" s="83">
        <v>0</v>
      </c>
      <c r="G34" s="65">
        <v>0</v>
      </c>
      <c r="H34" s="88">
        <v>0</v>
      </c>
      <c r="I34" s="88">
        <v>0</v>
      </c>
      <c r="J34" s="65">
        <v>0</v>
      </c>
      <c r="K34" s="88">
        <v>0</v>
      </c>
      <c r="L34" s="88">
        <v>560015517</v>
      </c>
      <c r="M34" s="181">
        <v>0</v>
      </c>
      <c r="N34" s="63">
        <v>0</v>
      </c>
      <c r="O34" s="63">
        <v>30706641</v>
      </c>
      <c r="P34" s="188" t="str">
        <f t="shared" si="0"/>
        <v/>
      </c>
      <c r="Q34" s="170" t="str">
        <f t="shared" si="1"/>
        <v/>
      </c>
      <c r="R34" s="169" t="str">
        <f t="shared" si="2"/>
        <v/>
      </c>
      <c r="S34" s="169" t="str">
        <f t="shared" si="3"/>
        <v/>
      </c>
      <c r="T34" s="169" t="str">
        <f t="shared" si="4"/>
        <v/>
      </c>
      <c r="U34" s="169" t="str">
        <f t="shared" si="5"/>
        <v/>
      </c>
      <c r="V34" s="60"/>
      <c r="W34" s="190"/>
      <c r="X34" s="63"/>
      <c r="Y34" s="63"/>
      <c r="Z34" s="176" t="str">
        <f t="shared" si="6"/>
        <v/>
      </c>
      <c r="AA34" s="177" t="str">
        <f t="shared" si="7"/>
        <v/>
      </c>
      <c r="AB34" s="176" t="str">
        <f t="shared" si="8"/>
        <v/>
      </c>
      <c r="AC34" s="177" t="str">
        <f t="shared" si="9"/>
        <v/>
      </c>
      <c r="AD34" s="176" t="str">
        <f t="shared" si="10"/>
        <v/>
      </c>
      <c r="AE34" s="177" t="str">
        <f t="shared" si="11"/>
        <v/>
      </c>
      <c r="AF34" s="191"/>
    </row>
    <row r="35" spans="1:32" ht="105" customHeight="1" x14ac:dyDescent="0.25">
      <c r="A35" s="385" t="s">
        <v>198</v>
      </c>
      <c r="B35" s="60" t="s">
        <v>199</v>
      </c>
      <c r="C35" s="74" t="s">
        <v>200</v>
      </c>
      <c r="D35" s="74" t="s">
        <v>101</v>
      </c>
      <c r="E35" s="75">
        <v>0</v>
      </c>
      <c r="F35" s="75">
        <v>0</v>
      </c>
      <c r="G35" s="78">
        <v>0</v>
      </c>
      <c r="H35" s="90">
        <v>0</v>
      </c>
      <c r="I35" s="90">
        <v>0</v>
      </c>
      <c r="J35" s="78">
        <v>0</v>
      </c>
      <c r="K35" s="86">
        <v>0</v>
      </c>
      <c r="L35" s="86">
        <v>0</v>
      </c>
      <c r="M35" s="66">
        <v>0</v>
      </c>
      <c r="N35" s="67">
        <v>0</v>
      </c>
      <c r="O35" s="67">
        <v>0</v>
      </c>
      <c r="P35" s="159" t="str">
        <f t="shared" si="0"/>
        <v/>
      </c>
      <c r="Q35" s="160" t="str">
        <f t="shared" si="1"/>
        <v/>
      </c>
      <c r="R35" s="159" t="str">
        <f t="shared" si="2"/>
        <v/>
      </c>
      <c r="S35" s="159" t="str">
        <f t="shared" si="3"/>
        <v/>
      </c>
      <c r="T35" s="159" t="str">
        <f t="shared" si="4"/>
        <v/>
      </c>
      <c r="U35" s="159" t="str">
        <f t="shared" si="5"/>
        <v/>
      </c>
      <c r="V35" s="116"/>
      <c r="W35" s="68"/>
      <c r="X35" s="117"/>
      <c r="Y35" s="117"/>
      <c r="Z35" s="70" t="str">
        <f t="shared" si="6"/>
        <v/>
      </c>
      <c r="AA35" s="71" t="str">
        <f t="shared" si="7"/>
        <v/>
      </c>
      <c r="AB35" s="70" t="str">
        <f t="shared" si="8"/>
        <v/>
      </c>
      <c r="AC35" s="71" t="str">
        <f t="shared" si="9"/>
        <v/>
      </c>
      <c r="AD35" s="70" t="str">
        <f t="shared" si="10"/>
        <v/>
      </c>
      <c r="AE35" s="71" t="str">
        <f t="shared" si="11"/>
        <v/>
      </c>
      <c r="AF35" s="72"/>
    </row>
    <row r="36" spans="1:32" ht="105" customHeight="1" x14ac:dyDescent="0.25">
      <c r="A36" s="386"/>
      <c r="B36" s="60" t="s">
        <v>201</v>
      </c>
      <c r="C36" s="60" t="s">
        <v>200</v>
      </c>
      <c r="D36" s="60" t="s">
        <v>101</v>
      </c>
      <c r="E36" s="83">
        <v>0</v>
      </c>
      <c r="F36" s="83">
        <v>0</v>
      </c>
      <c r="G36" s="65">
        <v>0</v>
      </c>
      <c r="H36" s="101">
        <v>0</v>
      </c>
      <c r="I36" s="101">
        <v>0</v>
      </c>
      <c r="J36" s="65">
        <v>0</v>
      </c>
      <c r="K36" s="84">
        <v>0</v>
      </c>
      <c r="L36" s="84">
        <v>0</v>
      </c>
      <c r="M36" s="62">
        <v>0</v>
      </c>
      <c r="N36" s="64">
        <v>0</v>
      </c>
      <c r="O36" s="64">
        <v>0</v>
      </c>
      <c r="P36" s="169" t="str">
        <f t="shared" si="0"/>
        <v/>
      </c>
      <c r="Q36" s="170" t="str">
        <f t="shared" si="1"/>
        <v/>
      </c>
      <c r="R36" s="169" t="str">
        <f t="shared" si="2"/>
        <v/>
      </c>
      <c r="S36" s="169" t="str">
        <f t="shared" si="3"/>
        <v/>
      </c>
      <c r="T36" s="169" t="str">
        <f t="shared" si="4"/>
        <v/>
      </c>
      <c r="U36" s="169" t="str">
        <f t="shared" si="5"/>
        <v/>
      </c>
      <c r="V36" s="173"/>
      <c r="W36" s="174"/>
      <c r="X36" s="64"/>
      <c r="Y36" s="64"/>
      <c r="Z36" s="176" t="str">
        <f t="shared" si="6"/>
        <v/>
      </c>
      <c r="AA36" s="177" t="str">
        <f t="shared" si="7"/>
        <v/>
      </c>
      <c r="AB36" s="176" t="str">
        <f t="shared" si="8"/>
        <v/>
      </c>
      <c r="AC36" s="177" t="str">
        <f t="shared" si="9"/>
        <v/>
      </c>
      <c r="AD36" s="176" t="str">
        <f t="shared" si="10"/>
        <v/>
      </c>
      <c r="AE36" s="177" t="str">
        <f t="shared" si="11"/>
        <v/>
      </c>
      <c r="AF36" s="186"/>
    </row>
    <row r="37" spans="1:32" ht="105" customHeight="1" x14ac:dyDescent="0.25">
      <c r="A37" s="385" t="s">
        <v>202</v>
      </c>
      <c r="B37" s="60" t="s">
        <v>203</v>
      </c>
      <c r="C37" s="74" t="s">
        <v>204</v>
      </c>
      <c r="D37" s="74" t="s">
        <v>99</v>
      </c>
      <c r="E37" s="126">
        <v>3.1E-2</v>
      </c>
      <c r="F37" s="126">
        <v>3.1E-2</v>
      </c>
      <c r="G37" s="127">
        <v>602</v>
      </c>
      <c r="H37" s="114">
        <v>3784340</v>
      </c>
      <c r="I37" s="114">
        <v>3784340</v>
      </c>
      <c r="J37" s="113">
        <v>1496</v>
      </c>
      <c r="K37" s="114">
        <v>10912430</v>
      </c>
      <c r="L37" s="114">
        <v>10912430</v>
      </c>
      <c r="M37" s="130">
        <v>599</v>
      </c>
      <c r="N37" s="67">
        <v>4841610</v>
      </c>
      <c r="O37" s="67">
        <v>4841610</v>
      </c>
      <c r="P37" s="159">
        <f t="shared" si="0"/>
        <v>4.983388704318914E-3</v>
      </c>
      <c r="Q37" s="160">
        <f t="shared" si="1"/>
        <v>0.16075447433286819</v>
      </c>
      <c r="R37" s="159">
        <f t="shared" si="2"/>
        <v>-0.27938028824048589</v>
      </c>
      <c r="S37" s="159">
        <f t="shared" si="3"/>
        <v>-9.0122673625963188</v>
      </c>
      <c r="T37" s="159">
        <f t="shared" si="4"/>
        <v>-0.27938028824048589</v>
      </c>
      <c r="U37" s="159">
        <f t="shared" si="5"/>
        <v>-9.0122673625963188</v>
      </c>
      <c r="V37" s="131"/>
      <c r="W37" s="132"/>
      <c r="X37" s="117"/>
      <c r="Y37" s="117"/>
      <c r="Z37" s="70" t="str">
        <f t="shared" si="6"/>
        <v/>
      </c>
      <c r="AA37" s="71" t="str">
        <f t="shared" si="7"/>
        <v/>
      </c>
      <c r="AB37" s="70" t="str">
        <f t="shared" si="8"/>
        <v/>
      </c>
      <c r="AC37" s="71" t="str">
        <f t="shared" si="9"/>
        <v/>
      </c>
      <c r="AD37" s="70" t="str">
        <f t="shared" si="10"/>
        <v/>
      </c>
      <c r="AE37" s="71" t="str">
        <f t="shared" si="11"/>
        <v/>
      </c>
      <c r="AF37" s="124"/>
    </row>
    <row r="38" spans="1:32" ht="60" customHeight="1" x14ac:dyDescent="0.25">
      <c r="A38" s="387"/>
      <c r="B38" s="60" t="s">
        <v>205</v>
      </c>
      <c r="C38" s="60" t="s">
        <v>150</v>
      </c>
      <c r="D38" s="60" t="s">
        <v>101</v>
      </c>
      <c r="E38" s="83">
        <v>0</v>
      </c>
      <c r="F38" s="83">
        <v>0</v>
      </c>
      <c r="G38" s="65">
        <v>0</v>
      </c>
      <c r="H38" s="133">
        <v>0</v>
      </c>
      <c r="I38" s="133">
        <v>0</v>
      </c>
      <c r="J38" s="118">
        <v>0</v>
      </c>
      <c r="K38" s="192">
        <v>0</v>
      </c>
      <c r="L38" s="192">
        <v>0</v>
      </c>
      <c r="M38" s="193">
        <v>0</v>
      </c>
      <c r="N38" s="194">
        <v>0</v>
      </c>
      <c r="O38" s="194">
        <v>0</v>
      </c>
      <c r="P38" s="169" t="str">
        <f t="shared" si="0"/>
        <v/>
      </c>
      <c r="Q38" s="170" t="str">
        <f t="shared" si="1"/>
        <v/>
      </c>
      <c r="R38" s="169" t="str">
        <f t="shared" si="2"/>
        <v/>
      </c>
      <c r="S38" s="169" t="str">
        <f t="shared" si="3"/>
        <v/>
      </c>
      <c r="T38" s="169" t="str">
        <f t="shared" si="4"/>
        <v/>
      </c>
      <c r="U38" s="169" t="str">
        <f t="shared" si="5"/>
        <v/>
      </c>
      <c r="V38" s="195"/>
      <c r="W38" s="174"/>
      <c r="X38" s="64"/>
      <c r="Y38" s="64"/>
      <c r="Z38" s="176" t="str">
        <f t="shared" si="6"/>
        <v/>
      </c>
      <c r="AA38" s="177" t="str">
        <f t="shared" si="7"/>
        <v/>
      </c>
      <c r="AB38" s="176" t="str">
        <f t="shared" si="8"/>
        <v/>
      </c>
      <c r="AC38" s="177" t="str">
        <f t="shared" si="9"/>
        <v/>
      </c>
      <c r="AD38" s="176" t="str">
        <f t="shared" si="10"/>
        <v/>
      </c>
      <c r="AE38" s="177" t="str">
        <f t="shared" si="11"/>
        <v/>
      </c>
      <c r="AF38" s="196"/>
    </row>
    <row r="39" spans="1:32" ht="78.75" customHeight="1" x14ac:dyDescent="0.25">
      <c r="A39" s="386"/>
      <c r="B39" s="60" t="s">
        <v>206</v>
      </c>
      <c r="C39" s="134" t="s">
        <v>207</v>
      </c>
      <c r="D39" s="74" t="s">
        <v>99</v>
      </c>
      <c r="E39" s="126">
        <v>3.1E-2</v>
      </c>
      <c r="F39" s="126">
        <v>3.1E-2</v>
      </c>
      <c r="G39" s="78">
        <v>119482</v>
      </c>
      <c r="H39" s="114">
        <v>87039900</v>
      </c>
      <c r="I39" s="114">
        <v>87039900</v>
      </c>
      <c r="J39" s="113">
        <v>239978</v>
      </c>
      <c r="K39" s="114">
        <v>170153990</v>
      </c>
      <c r="L39" s="114">
        <v>170153990</v>
      </c>
      <c r="M39" s="135">
        <v>112374</v>
      </c>
      <c r="N39" s="67">
        <v>73211960</v>
      </c>
      <c r="O39" s="67">
        <v>73211960</v>
      </c>
      <c r="P39" s="159">
        <f t="shared" si="0"/>
        <v>5.9490132404881102E-2</v>
      </c>
      <c r="Q39" s="160">
        <f t="shared" si="1"/>
        <v>1</v>
      </c>
      <c r="R39" s="159">
        <f t="shared" si="2"/>
        <v>0.15886897847998449</v>
      </c>
      <c r="S39" s="159">
        <f t="shared" si="3"/>
        <v>1</v>
      </c>
      <c r="T39" s="159">
        <f t="shared" si="4"/>
        <v>0.15886897847998449</v>
      </c>
      <c r="U39" s="159">
        <f t="shared" si="5"/>
        <v>1</v>
      </c>
      <c r="V39" s="131" t="s">
        <v>224</v>
      </c>
      <c r="W39" s="137"/>
      <c r="X39" s="117"/>
      <c r="Y39" s="117"/>
      <c r="Z39" s="70" t="str">
        <f t="shared" si="6"/>
        <v/>
      </c>
      <c r="AA39" s="71" t="str">
        <f t="shared" si="7"/>
        <v/>
      </c>
      <c r="AB39" s="70" t="str">
        <f t="shared" si="8"/>
        <v/>
      </c>
      <c r="AC39" s="71" t="str">
        <f t="shared" si="9"/>
        <v/>
      </c>
      <c r="AD39" s="70" t="str">
        <f t="shared" si="10"/>
        <v/>
      </c>
      <c r="AE39" s="71" t="str">
        <f t="shared" si="11"/>
        <v/>
      </c>
      <c r="AF39" s="138"/>
    </row>
    <row r="40" spans="1:32" ht="78.75" customHeight="1" x14ac:dyDescent="0.25">
      <c r="A40" s="60" t="s">
        <v>208</v>
      </c>
      <c r="B40" s="60" t="s">
        <v>209</v>
      </c>
      <c r="C40" s="197" t="s">
        <v>210</v>
      </c>
      <c r="D40" s="60" t="s">
        <v>101</v>
      </c>
      <c r="E40" s="83">
        <v>0</v>
      </c>
      <c r="F40" s="83">
        <v>0</v>
      </c>
      <c r="G40" s="65">
        <v>0</v>
      </c>
      <c r="H40" s="133">
        <v>0</v>
      </c>
      <c r="I40" s="133">
        <v>0</v>
      </c>
      <c r="J40" s="118">
        <v>0</v>
      </c>
      <c r="K40" s="133">
        <v>0</v>
      </c>
      <c r="L40" s="133">
        <v>0</v>
      </c>
      <c r="M40" s="168">
        <v>0</v>
      </c>
      <c r="N40" s="64">
        <v>0</v>
      </c>
      <c r="O40" s="64">
        <v>0</v>
      </c>
      <c r="P40" s="169" t="str">
        <f t="shared" si="0"/>
        <v/>
      </c>
      <c r="Q40" s="170" t="str">
        <f t="shared" si="1"/>
        <v/>
      </c>
      <c r="R40" s="169" t="str">
        <f t="shared" si="2"/>
        <v/>
      </c>
      <c r="S40" s="169" t="str">
        <f t="shared" si="3"/>
        <v/>
      </c>
      <c r="T40" s="169" t="str">
        <f t="shared" si="4"/>
        <v/>
      </c>
      <c r="U40" s="169" t="str">
        <f t="shared" si="5"/>
        <v/>
      </c>
      <c r="V40" s="198"/>
      <c r="W40" s="199"/>
      <c r="X40" s="64"/>
      <c r="Y40" s="64"/>
      <c r="Z40" s="176" t="str">
        <f t="shared" si="6"/>
        <v/>
      </c>
      <c r="AA40" s="177" t="str">
        <f t="shared" si="7"/>
        <v/>
      </c>
      <c r="AB40" s="176" t="str">
        <f t="shared" si="8"/>
        <v/>
      </c>
      <c r="AC40" s="177" t="str">
        <f t="shared" si="9"/>
        <v/>
      </c>
      <c r="AD40" s="176" t="str">
        <f t="shared" si="10"/>
        <v/>
      </c>
      <c r="AE40" s="177" t="str">
        <f t="shared" si="11"/>
        <v/>
      </c>
      <c r="AF40" s="200"/>
    </row>
    <row r="41" spans="1:32" ht="30" customHeight="1" x14ac:dyDescent="0.25">
      <c r="A41" s="142" t="s">
        <v>211</v>
      </c>
      <c r="B41" s="142" t="s">
        <v>211</v>
      </c>
      <c r="C41" s="139" t="s">
        <v>150</v>
      </c>
      <c r="D41" s="139" t="s">
        <v>101</v>
      </c>
      <c r="E41" s="140">
        <v>0</v>
      </c>
      <c r="F41" s="140">
        <v>0</v>
      </c>
      <c r="G41" s="141">
        <v>0</v>
      </c>
      <c r="H41" s="114">
        <v>602999063</v>
      </c>
      <c r="I41" s="114">
        <v>307426406</v>
      </c>
      <c r="J41" s="113">
        <v>0</v>
      </c>
      <c r="K41" s="114">
        <v>730986679</v>
      </c>
      <c r="L41" s="114">
        <v>726115310.58000004</v>
      </c>
      <c r="M41" s="135">
        <v>0</v>
      </c>
      <c r="N41" s="67">
        <v>845248038</v>
      </c>
      <c r="O41" s="67">
        <v>181454659.11000001</v>
      </c>
      <c r="P41" s="159" t="str">
        <f t="shared" si="0"/>
        <v/>
      </c>
      <c r="Q41" s="160" t="str">
        <f t="shared" si="1"/>
        <v/>
      </c>
      <c r="R41" s="159">
        <f t="shared" si="2"/>
        <v>-0.40174021796116777</v>
      </c>
      <c r="S41" s="159" t="e">
        <f t="shared" si="3"/>
        <v>#DIV/0!</v>
      </c>
      <c r="T41" s="159">
        <f t="shared" si="4"/>
        <v>0.40976228596967035</v>
      </c>
      <c r="U41" s="159" t="e">
        <f t="shared" si="5"/>
        <v>#DIV/0!</v>
      </c>
      <c r="V41" s="136"/>
      <c r="W41" s="137"/>
      <c r="X41" s="117"/>
      <c r="Y41" s="117"/>
      <c r="Z41" s="70" t="str">
        <f t="shared" si="6"/>
        <v/>
      </c>
      <c r="AA41" s="71" t="str">
        <f t="shared" si="7"/>
        <v/>
      </c>
      <c r="AB41" s="70" t="str">
        <f t="shared" si="8"/>
        <v/>
      </c>
      <c r="AC41" s="71" t="str">
        <f t="shared" si="9"/>
        <v/>
      </c>
      <c r="AD41" s="70" t="str">
        <f t="shared" si="10"/>
        <v/>
      </c>
      <c r="AE41" s="71" t="str">
        <f t="shared" si="11"/>
        <v/>
      </c>
      <c r="AF41" s="138"/>
    </row>
    <row r="42" spans="1:32" ht="30" customHeight="1" x14ac:dyDescent="0.25">
      <c r="A42" s="142" t="s">
        <v>212</v>
      </c>
      <c r="B42" s="142" t="s">
        <v>212</v>
      </c>
      <c r="C42" s="142" t="s">
        <v>150</v>
      </c>
      <c r="D42" s="142" t="s">
        <v>101</v>
      </c>
      <c r="E42" s="143">
        <v>0</v>
      </c>
      <c r="F42" s="143">
        <v>0</v>
      </c>
      <c r="G42" s="144">
        <v>0</v>
      </c>
      <c r="H42" s="133">
        <v>78432879</v>
      </c>
      <c r="I42" s="133">
        <v>67765766</v>
      </c>
      <c r="J42" s="118">
        <v>0</v>
      </c>
      <c r="K42" s="133">
        <v>147393937</v>
      </c>
      <c r="L42" s="133">
        <v>148895070</v>
      </c>
      <c r="M42" s="168">
        <v>0</v>
      </c>
      <c r="N42" s="64">
        <v>185612322</v>
      </c>
      <c r="O42" s="64">
        <v>104857934</v>
      </c>
      <c r="P42" s="169" t="str">
        <f t="shared" si="0"/>
        <v/>
      </c>
      <c r="Q42" s="170" t="str">
        <f t="shared" si="1"/>
        <v/>
      </c>
      <c r="R42" s="169">
        <f t="shared" si="2"/>
        <v>-1.3665116513190854</v>
      </c>
      <c r="S42" s="169" t="e">
        <f t="shared" si="3"/>
        <v>#DIV/0!</v>
      </c>
      <c r="T42" s="169">
        <f t="shared" si="4"/>
        <v>-0.54735849957041727</v>
      </c>
      <c r="U42" s="169" t="e">
        <f t="shared" si="5"/>
        <v>#DIV/0!</v>
      </c>
      <c r="V42" s="198"/>
      <c r="W42" s="199"/>
      <c r="X42" s="64"/>
      <c r="Y42" s="64"/>
      <c r="Z42" s="176" t="str">
        <f t="shared" si="6"/>
        <v/>
      </c>
      <c r="AA42" s="177" t="str">
        <f t="shared" si="7"/>
        <v/>
      </c>
      <c r="AB42" s="176" t="str">
        <f t="shared" si="8"/>
        <v/>
      </c>
      <c r="AC42" s="177" t="str">
        <f t="shared" si="9"/>
        <v/>
      </c>
      <c r="AD42" s="176" t="str">
        <f t="shared" si="10"/>
        <v/>
      </c>
      <c r="AE42" s="177" t="str">
        <f t="shared" si="11"/>
        <v/>
      </c>
      <c r="AF42" s="200"/>
    </row>
    <row r="43" spans="1:32" ht="30" customHeight="1" x14ac:dyDescent="0.25">
      <c r="A43" s="142" t="s">
        <v>213</v>
      </c>
      <c r="B43" s="142" t="s">
        <v>213</v>
      </c>
      <c r="C43" s="139" t="s">
        <v>150</v>
      </c>
      <c r="D43" s="139" t="s">
        <v>101</v>
      </c>
      <c r="E43" s="140">
        <v>0</v>
      </c>
      <c r="F43" s="140">
        <v>0</v>
      </c>
      <c r="G43" s="141">
        <v>0</v>
      </c>
      <c r="H43" s="114">
        <v>876305500</v>
      </c>
      <c r="I43" s="114">
        <v>571576216</v>
      </c>
      <c r="J43" s="113">
        <v>0</v>
      </c>
      <c r="K43" s="114">
        <v>1328763509</v>
      </c>
      <c r="L43" s="114">
        <v>1250316956</v>
      </c>
      <c r="M43" s="135">
        <v>0</v>
      </c>
      <c r="N43" s="67">
        <v>680130733.60000002</v>
      </c>
      <c r="O43" s="67">
        <v>355738379</v>
      </c>
      <c r="P43" s="159" t="str">
        <f t="shared" si="0"/>
        <v/>
      </c>
      <c r="Q43" s="160" t="str">
        <f t="shared" si="1"/>
        <v/>
      </c>
      <c r="R43" s="159">
        <f t="shared" si="2"/>
        <v>0.22386572536632487</v>
      </c>
      <c r="S43" s="159" t="e">
        <f t="shared" si="3"/>
        <v>#DIV/0!</v>
      </c>
      <c r="T43" s="159">
        <f t="shared" si="4"/>
        <v>0.37761864639938059</v>
      </c>
      <c r="U43" s="159" t="e">
        <f t="shared" si="5"/>
        <v>#DIV/0!</v>
      </c>
      <c r="V43" s="136"/>
      <c r="W43" s="137"/>
      <c r="X43" s="117"/>
      <c r="Y43" s="117"/>
      <c r="Z43" s="70" t="str">
        <f t="shared" si="6"/>
        <v/>
      </c>
      <c r="AA43" s="71" t="str">
        <f t="shared" si="7"/>
        <v/>
      </c>
      <c r="AB43" s="70" t="str">
        <f t="shared" si="8"/>
        <v/>
      </c>
      <c r="AC43" s="71" t="str">
        <f t="shared" si="9"/>
        <v/>
      </c>
      <c r="AD43" s="70" t="str">
        <f t="shared" si="10"/>
        <v/>
      </c>
      <c r="AE43" s="71" t="str">
        <f t="shared" si="11"/>
        <v/>
      </c>
      <c r="AF43" s="138"/>
    </row>
    <row r="44" spans="1:32" ht="73.5" customHeight="1" x14ac:dyDescent="0.25">
      <c r="A44" s="142" t="s">
        <v>214</v>
      </c>
      <c r="B44" s="142" t="s">
        <v>214</v>
      </c>
      <c r="C44" s="142" t="s">
        <v>150</v>
      </c>
      <c r="D44" s="142" t="s">
        <v>101</v>
      </c>
      <c r="E44" s="143">
        <v>0</v>
      </c>
      <c r="F44" s="143">
        <v>0</v>
      </c>
      <c r="G44" s="144">
        <v>0</v>
      </c>
      <c r="H44" s="133">
        <v>531152505</v>
      </c>
      <c r="I44" s="133">
        <v>313872172</v>
      </c>
      <c r="J44" s="118">
        <v>0</v>
      </c>
      <c r="K44" s="133">
        <v>556152505</v>
      </c>
      <c r="L44" s="133">
        <v>716398056</v>
      </c>
      <c r="M44" s="168">
        <v>0</v>
      </c>
      <c r="N44" s="64">
        <v>814246702</v>
      </c>
      <c r="O44" s="64">
        <v>440138751</v>
      </c>
      <c r="P44" s="169" t="str">
        <f t="shared" si="0"/>
        <v/>
      </c>
      <c r="Q44" s="170" t="str">
        <f t="shared" si="1"/>
        <v/>
      </c>
      <c r="R44" s="169">
        <f t="shared" si="2"/>
        <v>-0.53298100702735085</v>
      </c>
      <c r="S44" s="169" t="e">
        <f t="shared" si="3"/>
        <v>#DIV/0!</v>
      </c>
      <c r="T44" s="169">
        <f t="shared" si="4"/>
        <v>-0.40228663215163918</v>
      </c>
      <c r="U44" s="169" t="e">
        <f t="shared" si="5"/>
        <v>#DIV/0!</v>
      </c>
      <c r="V44" s="171" t="s">
        <v>215</v>
      </c>
      <c r="W44" s="199"/>
      <c r="X44" s="64"/>
      <c r="Y44" s="64"/>
      <c r="Z44" s="176" t="str">
        <f t="shared" si="6"/>
        <v/>
      </c>
      <c r="AA44" s="177" t="str">
        <f t="shared" si="7"/>
        <v/>
      </c>
      <c r="AB44" s="176" t="str">
        <f t="shared" si="8"/>
        <v/>
      </c>
      <c r="AC44" s="177" t="str">
        <f t="shared" si="9"/>
        <v/>
      </c>
      <c r="AD44" s="176" t="str">
        <f t="shared" si="10"/>
        <v/>
      </c>
      <c r="AE44" s="177" t="str">
        <f t="shared" si="11"/>
        <v/>
      </c>
      <c r="AF44" s="200"/>
    </row>
    <row r="45" spans="1:32" ht="30" customHeight="1" x14ac:dyDescent="0.25">
      <c r="A45" s="142" t="s">
        <v>216</v>
      </c>
      <c r="B45" s="142" t="s">
        <v>216</v>
      </c>
      <c r="C45" s="139" t="s">
        <v>217</v>
      </c>
      <c r="D45" s="139" t="s">
        <v>101</v>
      </c>
      <c r="E45" s="140">
        <v>0</v>
      </c>
      <c r="F45" s="140">
        <v>0</v>
      </c>
      <c r="G45" s="141">
        <v>3</v>
      </c>
      <c r="H45" s="114">
        <v>1224928161</v>
      </c>
      <c r="I45" s="114">
        <v>1435961314</v>
      </c>
      <c r="J45" s="113">
        <v>3</v>
      </c>
      <c r="K45" s="114">
        <v>1224928161</v>
      </c>
      <c r="L45" s="114">
        <v>2907317560</v>
      </c>
      <c r="M45" s="135">
        <v>3</v>
      </c>
      <c r="N45" s="67">
        <v>2711732084</v>
      </c>
      <c r="O45" s="67">
        <v>1568404227</v>
      </c>
      <c r="P45" s="159">
        <f t="shared" si="0"/>
        <v>0</v>
      </c>
      <c r="Q45" s="160" t="e">
        <f t="shared" si="1"/>
        <v>#DIV/0!</v>
      </c>
      <c r="R45" s="159">
        <f t="shared" si="2"/>
        <v>-1.213788669685095</v>
      </c>
      <c r="S45" s="159" t="e">
        <f>IF(OR(E45="",R45=""),"",MIN(1,R45/E45))</f>
        <v>#DIV/0!</v>
      </c>
      <c r="T45" s="159">
        <f t="shared" si="4"/>
        <v>-9.2232925573090929E-2</v>
      </c>
      <c r="U45" s="159" t="e">
        <f t="shared" si="5"/>
        <v>#DIV/0!</v>
      </c>
      <c r="V45" s="136"/>
      <c r="W45" s="137"/>
      <c r="X45" s="117"/>
      <c r="Y45" s="117"/>
      <c r="Z45" s="70" t="str">
        <f t="shared" si="6"/>
        <v/>
      </c>
      <c r="AA45" s="71" t="str">
        <f t="shared" si="7"/>
        <v/>
      </c>
      <c r="AB45" s="70" t="str">
        <f t="shared" si="8"/>
        <v/>
      </c>
      <c r="AC45" s="71" t="str">
        <f t="shared" si="9"/>
        <v/>
      </c>
      <c r="AD45" s="70" t="str">
        <f t="shared" si="10"/>
        <v/>
      </c>
      <c r="AE45" s="71" t="str">
        <f t="shared" si="11"/>
        <v/>
      </c>
      <c r="AF45" s="138"/>
    </row>
    <row r="46" spans="1:32" ht="30" customHeight="1" x14ac:dyDescent="0.25">
      <c r="A46" s="142" t="s">
        <v>218</v>
      </c>
      <c r="B46" s="142" t="s">
        <v>218</v>
      </c>
      <c r="C46" s="142" t="s">
        <v>150</v>
      </c>
      <c r="D46" s="142" t="s">
        <v>101</v>
      </c>
      <c r="E46" s="143">
        <v>0</v>
      </c>
      <c r="F46" s="143">
        <v>0</v>
      </c>
      <c r="G46" s="144">
        <v>0</v>
      </c>
      <c r="H46" s="133">
        <v>35225000</v>
      </c>
      <c r="I46" s="133">
        <v>8927544</v>
      </c>
      <c r="J46" s="118">
        <v>0</v>
      </c>
      <c r="K46" s="133">
        <v>76085000</v>
      </c>
      <c r="L46" s="133">
        <v>26266188.440000001</v>
      </c>
      <c r="M46" s="168">
        <v>0</v>
      </c>
      <c r="N46" s="64">
        <v>0</v>
      </c>
      <c r="O46" s="64">
        <v>7767194</v>
      </c>
      <c r="P46" s="169" t="str">
        <f t="shared" si="0"/>
        <v/>
      </c>
      <c r="Q46" s="170" t="str">
        <f t="shared" si="1"/>
        <v/>
      </c>
      <c r="R46" s="169">
        <f t="shared" si="2"/>
        <v>1</v>
      </c>
      <c r="S46" s="169" t="e">
        <f t="shared" si="3"/>
        <v>#DIV/0!</v>
      </c>
      <c r="T46" s="169">
        <f t="shared" si="4"/>
        <v>0.12997415638612364</v>
      </c>
      <c r="U46" s="169" t="e">
        <f t="shared" si="5"/>
        <v>#DIV/0!</v>
      </c>
      <c r="V46" s="198"/>
      <c r="W46" s="199"/>
      <c r="X46" s="64"/>
      <c r="Y46" s="64"/>
      <c r="Z46" s="176" t="str">
        <f t="shared" si="6"/>
        <v/>
      </c>
      <c r="AA46" s="177" t="str">
        <f t="shared" si="7"/>
        <v/>
      </c>
      <c r="AB46" s="176" t="str">
        <f t="shared" si="8"/>
        <v/>
      </c>
      <c r="AC46" s="177" t="str">
        <f t="shared" si="9"/>
        <v/>
      </c>
      <c r="AD46" s="176" t="str">
        <f t="shared" si="10"/>
        <v/>
      </c>
      <c r="AE46" s="177" t="str">
        <f t="shared" si="11"/>
        <v/>
      </c>
      <c r="AF46" s="200"/>
    </row>
    <row r="47" spans="1:32" ht="30" customHeight="1" x14ac:dyDescent="0.25">
      <c r="A47" s="205" t="s">
        <v>219</v>
      </c>
      <c r="B47" s="205" t="s">
        <v>219</v>
      </c>
      <c r="C47" s="145" t="s">
        <v>220</v>
      </c>
      <c r="D47" s="145" t="s">
        <v>101</v>
      </c>
      <c r="E47" s="146">
        <v>0</v>
      </c>
      <c r="F47" s="146">
        <v>0</v>
      </c>
      <c r="G47" s="201">
        <v>1130</v>
      </c>
      <c r="H47" s="147">
        <v>1186700048</v>
      </c>
      <c r="I47" s="147">
        <v>1186700048</v>
      </c>
      <c r="J47" s="148">
        <v>3836</v>
      </c>
      <c r="K47" s="147">
        <v>2800993285</v>
      </c>
      <c r="L47" s="147">
        <v>2800993285</v>
      </c>
      <c r="M47" s="202">
        <v>17</v>
      </c>
      <c r="N47" s="149">
        <v>220491984</v>
      </c>
      <c r="O47" s="149">
        <v>0</v>
      </c>
      <c r="P47" s="166">
        <f>IF(OR(G47="",M47=""),"",IFERROR(1-(M47/G47),""))</f>
        <v>0.9849557522123894</v>
      </c>
      <c r="Q47" s="167" t="e">
        <f>IF(OR(F47="",P47=""),"",MIN(1,P47/F47))</f>
        <v>#DIV/0!</v>
      </c>
      <c r="R47" s="166">
        <f>IF(OR(H47="",N47=""),"",IFERROR(1-(N47/H47),""))</f>
        <v>0.81419737500507794</v>
      </c>
      <c r="S47" s="166" t="e">
        <f>IF(OR(E47="",R47=""),"",MIN(1,R47/E47))</f>
        <v>#DIV/0!</v>
      </c>
      <c r="T47" s="166">
        <f t="shared" si="4"/>
        <v>1</v>
      </c>
      <c r="U47" s="166" t="e">
        <f>IF(OR(E47="",T47=""),"",MIN(1,T47/E47))</f>
        <v>#DIV/0!</v>
      </c>
      <c r="V47" s="35" t="s">
        <v>221</v>
      </c>
      <c r="W47" s="150"/>
      <c r="X47" s="151"/>
      <c r="Y47" s="151"/>
      <c r="Z47" s="152" t="str">
        <f t="shared" si="6"/>
        <v/>
      </c>
      <c r="AA47" s="153" t="str">
        <f>IF(OR(F47="",Z47=""),"",MIN(1,Z47/F47))</f>
        <v/>
      </c>
      <c r="AB47" s="152" t="str">
        <f t="shared" si="8"/>
        <v/>
      </c>
      <c r="AC47" s="153" t="str">
        <f>IF(OR(E47="",AB47=""),"",MIN(1,AB47/E47))</f>
        <v/>
      </c>
      <c r="AD47" s="152" t="str">
        <f t="shared" si="10"/>
        <v/>
      </c>
      <c r="AE47" s="153" t="str">
        <f>IF(OR(E47="",AD47=""),"",MIN(1,AD47/E47))</f>
        <v/>
      </c>
      <c r="AF47" s="154"/>
    </row>
    <row r="48" spans="1:32" x14ac:dyDescent="0.25">
      <c r="AB48" s="11"/>
      <c r="AC48" s="11"/>
      <c r="AD48" s="11"/>
    </row>
    <row r="49" spans="19:30" x14ac:dyDescent="0.25">
      <c r="AB49" s="11"/>
      <c r="AC49" s="11"/>
      <c r="AD49" s="11"/>
    </row>
    <row r="50" spans="19:30" x14ac:dyDescent="0.25">
      <c r="S50" s="30"/>
      <c r="AB50" s="11"/>
      <c r="AC50" s="11"/>
      <c r="AD50" s="11"/>
    </row>
    <row r="51" spans="19:30" x14ac:dyDescent="0.25">
      <c r="AB51" s="11"/>
      <c r="AC51" s="11"/>
      <c r="AD51" s="11"/>
    </row>
    <row r="52" spans="19:30" x14ac:dyDescent="0.25">
      <c r="AB52" s="11"/>
      <c r="AC52" s="11"/>
      <c r="AD52" s="11"/>
    </row>
    <row r="53" spans="19:30" x14ac:dyDescent="0.25">
      <c r="AB53" s="11"/>
      <c r="AC53" s="11"/>
      <c r="AD53" s="11"/>
    </row>
    <row r="54" spans="19:30" x14ac:dyDescent="0.25">
      <c r="AB54" s="11"/>
      <c r="AC54" s="11"/>
      <c r="AD54" s="11"/>
    </row>
  </sheetData>
  <autoFilter ref="A8:AF47" xr:uid="{00000000-0001-0000-0100-000000000000}"/>
  <mergeCells count="16">
    <mergeCell ref="A2:F2"/>
    <mergeCell ref="A5:AF5"/>
    <mergeCell ref="B1:AF1"/>
    <mergeCell ref="A3:F3"/>
    <mergeCell ref="A24:A27"/>
    <mergeCell ref="A12:A13"/>
    <mergeCell ref="W7:AF7"/>
    <mergeCell ref="A4:F4"/>
    <mergeCell ref="M7:R7"/>
    <mergeCell ref="M6:AF6"/>
    <mergeCell ref="A6:F6"/>
    <mergeCell ref="A29:A30"/>
    <mergeCell ref="A31:A32"/>
    <mergeCell ref="A35:A36"/>
    <mergeCell ref="A37:A39"/>
    <mergeCell ref="A21:A23"/>
  </mergeCells>
  <dataValidations count="24">
    <dataValidation allowBlank="1" showInputMessage="1" showErrorMessage="1" prompt="Relacione los giros realizados  en el  periodo de reporte para el rubro y el componente. Valores en pesos._x000a_" sqref="X9:Y9" xr:uid="{00000000-0002-0000-0100-000000000000}"/>
    <dataValidation allowBlank="1" showInputMessage="1" showErrorMessage="1" prompt="Relacione los giros realizados  en el  periodo de reporte para el rubro y el componente. Valores en pesos." sqref="N9:O9" xr:uid="{00000000-0002-0000-0100-000001000000}"/>
    <dataValidation allowBlank="1" showInputMessage="1" showErrorMessage="1" prompt="Relacione el dato de consumo asociado al rubro, componente y unidad de medida en el periodo de reporte._x000a_" sqref="M9 W9" xr:uid="{00000000-0002-0000-0100-000002000000}"/>
    <dataValidation allowBlank="1" showErrorMessage="1" prompt="Solo aplica para gastos de funcionamiento." sqref="A8" xr:uid="{00000000-0002-0000-0100-000003000000}"/>
    <dataValidation type="list" allowBlank="1" showInputMessage="1" showErrorMessage="1" sqref="L2:O2 AF2" xr:uid="{00000000-0002-0000-0100-000004000000}">
      <formula1>INDIRECT(B2)</formula1>
    </dataValidation>
    <dataValidation type="list" allowBlank="1" showInputMessage="1" showErrorMessage="1" sqref="R2" xr:uid="{00000000-0002-0000-0100-000005000000}">
      <formula1>INDIRECT(F2)</formula1>
    </dataValidation>
    <dataValidation type="list" allowBlank="1" showInputMessage="1" showErrorMessage="1" sqref="P2:Q2" xr:uid="{00000000-0002-0000-0100-000006000000}">
      <formula1>INDIRECT(E2)</formula1>
    </dataValidation>
    <dataValidation type="list" allowBlank="1" showInputMessage="1" showErrorMessage="1" sqref="AE2" xr:uid="{00000000-0002-0000-0100-000007000000}">
      <formula1>INDIRECT(O2)</formula1>
    </dataValidation>
    <dataValidation type="list" allowBlank="1" showInputMessage="1" showErrorMessage="1" sqref="H2:I2" xr:uid="{00000000-0002-0000-0100-000008000000}">
      <formula1>INDIRECT(A2)</formula1>
    </dataValidation>
    <dataValidation allowBlank="1" showInputMessage="1" showErrorMessage="1" prompt="Relacione el dato de consumo asociado al rubro, componente y unidad de medida reportado en el  mismo periodo del año anterior_x000a_" sqref="G9 J9:K9" xr:uid="{00000000-0002-0000-0100-000009000000}"/>
    <dataValidation allowBlank="1" showInputMessage="1" showErrorMessage="1" prompt="Relacione los giros realizados  en el  mismo periodo del año anterior, relacionados con el rubro y el componente. valores en pesos." sqref="H9:I9" xr:uid="{00000000-0002-0000-0100-00000A000000}"/>
    <dataValidation type="list" allowBlank="1" showInputMessage="1" showErrorMessage="1" sqref="S2:AD2" xr:uid="{00000000-0002-0000-0100-00000B000000}">
      <formula1>INDIRECT(#REF!)</formula1>
    </dataValidation>
    <dataValidation allowBlank="1" showInputMessage="1" showErrorMessage="1" prompt="Relacione los giros realizados  en el  mismo periodo del año anterior, relacionados con el rubro y el componente. Valores en pesos." sqref="K9:L9" xr:uid="{00000000-0002-0000-0100-00000C000000}"/>
    <dataValidation allowBlank="1" showInputMessage="1" showErrorMessage="1" prompt="Si en la celda &quot;E&quot;, selecionó SI, defina una meta en porcentaje para mantener o reducir el gasto en la vigencia. (En unidad de medida)" sqref="F9" xr:uid="{00000000-0002-0000-0100-00000D000000}"/>
    <dataValidation allowBlank="1" showInputMessage="1" showErrorMessage="1" prompt="Si en la celda &quot;E&quot;, selecionó SI, defina una meta en porcentaje para mantener o reducir el gasto en la vigencia. (En giros presupuestales)" sqref="E9" xr:uid="{00000000-0002-0000-0100-00000E000000}"/>
    <dataValidation allowBlank="1" showInputMessage="1" showErrorMessage="1" prompt="Si el rubro y componente se espera mantener o reducir en la vigencia (se selcciona como gasto elegible), seleccione SI, en caso contrario seleccione NO. _x000a__x000a_Si selecciona NO, se debe diligencuir las columnas H en adelante" sqref="D9" xr:uid="{00000000-0002-0000-0100-00000F000000}"/>
    <dataValidation allowBlank="1" showInputMessage="1" showErrorMessage="1" prompt="Defina la referencia que se usará  para medir el rubro o componente. Ejem. Metro cúbico, personas, horas, entre otros." sqref="C9" xr:uid="{00000000-0002-0000-0100-000010000000}"/>
    <dataValidation allowBlank="1" showErrorMessage="1" sqref="Z8:AA8" xr:uid="{00000000-0002-0000-0100-000011000000}"/>
    <dataValidation allowBlank="1" showErrorMessage="1" prompt="Relacione el dato de consumo asociado al rubro, componente y unidad de medida en el periodo de reporte._x000a_" sqref="M8:O8 W8:Y8" xr:uid="{00000000-0002-0000-0100-000012000000}"/>
    <dataValidation allowBlank="1" showErrorMessage="1" prompt="Relacione el dato de consumo asociado al rubro, componente y unidad de medida reportado en el  mismo periodo del año anterior_x000a_" sqref="G8" xr:uid="{00000000-0002-0000-0100-000013000000}"/>
    <dataValidation allowBlank="1" showErrorMessage="1" prompt="Si en la celda &quot;E&quot;, selecionó SI, defina una meta en porcentaje para mantener o reducir el gasto en la vigencia. (En unidad de medida)" sqref="F8" xr:uid="{00000000-0002-0000-0100-000014000000}"/>
    <dataValidation allowBlank="1" showErrorMessage="1" prompt="Si en la celda &quot;E&quot;, selecionó SI, defina una meta en porcentaje para mantener o reducir el gasto en la vigencia. (En giros presupuestales)" sqref="E8" xr:uid="{00000000-0002-0000-0100-000015000000}"/>
    <dataValidation allowBlank="1" showErrorMessage="1" prompt="Si el rubro y componente se espera mantener o reducir en la vigencia (se selcciona como gasto elegible), seleccione SI, en caso contrario seleccione NO. _x000a__x000a_Si selecciona NO, se debe diligencuir las columnas H en adelante" sqref="D8" xr:uid="{00000000-0002-0000-0100-000016000000}"/>
    <dataValidation allowBlank="1" showErrorMessage="1" prompt="Defina la referencia que se usará  para medir el rubro o componente. Ejem. Metro cúbico, personas, horas, entre otros." sqref="C8" xr:uid="{00000000-0002-0000-0100-000017000000}"/>
  </dataValidations>
  <pageMargins left="0.7" right="0.7" top="0.75" bottom="0.75" header="0.3" footer="0.3"/>
  <pageSetup orientation="portrait" horizontalDpi="300" verticalDpi="300"/>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40279-444E-4BEB-A629-DB98F2F981B7}">
  <dimension ref="A1:AL47"/>
  <sheetViews>
    <sheetView showGridLines="0" zoomScale="60" zoomScaleNormal="60" workbookViewId="0">
      <pane xSplit="1" ySplit="9" topLeftCell="B10" activePane="bottomRight" state="frozen"/>
      <selection pane="topRight" activeCell="B1" sqref="B1"/>
      <selection pane="bottomLeft" activeCell="A10" sqref="A10"/>
      <selection pane="bottomRight" activeCell="M10" sqref="M10"/>
    </sheetView>
  </sheetViews>
  <sheetFormatPr baseColWidth="10" defaultColWidth="11.42578125" defaultRowHeight="15" outlineLevelCol="1" x14ac:dyDescent="0.25"/>
  <cols>
    <col min="1" max="1" width="40.28515625" style="9" customWidth="1"/>
    <col min="2" max="2" width="34.42578125" style="9" customWidth="1"/>
    <col min="3" max="3" width="26.85546875" style="9" customWidth="1"/>
    <col min="4" max="4" width="49.42578125" style="9" customWidth="1"/>
    <col min="5" max="5" width="22.7109375" style="209" customWidth="1"/>
    <col min="6" max="6" width="25.42578125" style="209" customWidth="1"/>
    <col min="7" max="7" width="31.28515625" style="327" bestFit="1" customWidth="1"/>
    <col min="8" max="8" width="33.7109375" style="328" bestFit="1" customWidth="1"/>
    <col min="9" max="9" width="32.28515625" style="328" customWidth="1"/>
    <col min="10" max="10" width="33.42578125" style="327" customWidth="1"/>
    <col min="11" max="11" width="35.85546875" style="327" customWidth="1"/>
    <col min="12" max="12" width="27.7109375" style="328" customWidth="1"/>
    <col min="13" max="13" width="24.5703125" style="26" customWidth="1"/>
    <col min="14" max="15" width="24.28515625" style="329" customWidth="1"/>
    <col min="16" max="16" width="46" style="9" customWidth="1"/>
    <col min="17" max="17" width="55" style="9" customWidth="1"/>
    <col min="18" max="18" width="55.140625" style="9" customWidth="1"/>
    <col min="19" max="19" width="33.42578125" style="9" customWidth="1"/>
    <col min="20" max="20" width="45.42578125" style="9" customWidth="1"/>
    <col min="21" max="21" width="51.140625" style="9" customWidth="1"/>
    <col min="22" max="22" width="31" style="9" customWidth="1"/>
    <col min="23" max="23" width="22.42578125" style="330" hidden="1" customWidth="1" outlineLevel="1"/>
    <col min="24" max="25" width="19.85546875" style="21" hidden="1" customWidth="1" outlineLevel="1"/>
    <col min="26" max="27" width="44" style="9" hidden="1" customWidth="1" outlineLevel="1"/>
    <col min="28" max="29" width="34.140625" style="9" hidden="1" customWidth="1" outlineLevel="1"/>
    <col min="30" max="30" width="49.7109375" style="9" hidden="1" customWidth="1" outlineLevel="1"/>
    <col min="31" max="31" width="45.7109375" style="9" hidden="1" customWidth="1" outlineLevel="1"/>
    <col min="32" max="32" width="50.42578125" style="9" hidden="1" customWidth="1" outlineLevel="1"/>
    <col min="33" max="33" width="11.42578125" style="9" customWidth="1" collapsed="1"/>
    <col min="34" max="34" width="12.42578125" style="9" bestFit="1" customWidth="1"/>
    <col min="35" max="35" width="11.42578125" style="9" customWidth="1"/>
    <col min="36" max="36" width="11.42578125" style="9"/>
    <col min="37" max="37" width="12" style="9" bestFit="1" customWidth="1"/>
    <col min="38" max="38" width="17.85546875" style="9" bestFit="1" customWidth="1"/>
    <col min="39" max="16384" width="11.42578125" style="9"/>
  </cols>
  <sheetData>
    <row r="1" spans="1:38" s="26" customFormat="1" ht="75" customHeight="1" x14ac:dyDescent="0.25">
      <c r="A1" s="25"/>
      <c r="B1" s="408" t="s">
        <v>103</v>
      </c>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row>
    <row r="2" spans="1:38" s="26" customFormat="1" x14ac:dyDescent="0.25">
      <c r="A2" s="404" t="s">
        <v>15</v>
      </c>
      <c r="B2" s="405"/>
      <c r="C2" s="405"/>
      <c r="D2" s="405"/>
      <c r="E2" s="405"/>
      <c r="F2" s="406"/>
      <c r="G2" s="29" t="s">
        <v>104</v>
      </c>
      <c r="H2" s="27" t="s">
        <v>32</v>
      </c>
      <c r="I2" s="33"/>
      <c r="J2" s="28"/>
      <c r="K2" s="28"/>
      <c r="L2" s="28"/>
      <c r="M2" s="206"/>
      <c r="N2" s="206"/>
      <c r="O2" s="206"/>
      <c r="P2" s="28"/>
      <c r="Q2" s="28"/>
      <c r="R2" s="28"/>
      <c r="S2" s="28"/>
      <c r="T2" s="28"/>
      <c r="U2" s="28"/>
      <c r="V2" s="28"/>
      <c r="W2" s="31"/>
      <c r="X2" s="28"/>
      <c r="Y2" s="28"/>
      <c r="Z2" s="28"/>
      <c r="AA2" s="28"/>
      <c r="AB2" s="28"/>
      <c r="AC2" s="28"/>
      <c r="AD2" s="28"/>
      <c r="AE2" s="28"/>
      <c r="AF2" s="28"/>
    </row>
    <row r="3" spans="1:38" s="26" customFormat="1" x14ac:dyDescent="0.25">
      <c r="A3" s="404">
        <v>2026</v>
      </c>
      <c r="B3" s="405"/>
      <c r="C3" s="405"/>
      <c r="D3" s="405"/>
      <c r="E3" s="405"/>
      <c r="F3" s="406"/>
      <c r="G3" s="29" t="s">
        <v>105</v>
      </c>
      <c r="H3" s="27" t="s">
        <v>98</v>
      </c>
      <c r="I3" s="33"/>
      <c r="J3" s="28"/>
      <c r="K3" s="28"/>
      <c r="L3" s="28"/>
      <c r="M3" s="206"/>
      <c r="N3" s="206"/>
      <c r="O3" s="206"/>
      <c r="P3" s="28"/>
      <c r="Q3" s="28"/>
      <c r="R3" s="28"/>
      <c r="S3" s="28"/>
      <c r="T3" s="28"/>
      <c r="U3" s="28"/>
      <c r="V3" s="28"/>
      <c r="W3" s="31"/>
      <c r="X3" s="28"/>
      <c r="Y3" s="28"/>
      <c r="Z3" s="28"/>
      <c r="AA3" s="28"/>
      <c r="AB3" s="28"/>
      <c r="AC3" s="28"/>
      <c r="AD3" s="28"/>
      <c r="AE3" s="28"/>
      <c r="AF3" s="28"/>
    </row>
    <row r="4" spans="1:38" s="26" customFormat="1" x14ac:dyDescent="0.25">
      <c r="A4" s="404" t="s">
        <v>86</v>
      </c>
      <c r="B4" s="405"/>
      <c r="C4" s="405"/>
      <c r="D4" s="405"/>
      <c r="E4" s="405"/>
      <c r="F4" s="406"/>
      <c r="G4" s="29" t="s">
        <v>90</v>
      </c>
      <c r="H4" s="27" t="s">
        <v>91</v>
      </c>
      <c r="I4" s="33"/>
      <c r="J4" s="28"/>
      <c r="K4" s="28"/>
      <c r="L4" s="28"/>
      <c r="M4" s="206"/>
      <c r="N4" s="206"/>
      <c r="O4" s="206"/>
      <c r="P4" s="28"/>
      <c r="Q4" s="28"/>
      <c r="R4" s="28"/>
      <c r="S4" s="28"/>
      <c r="T4" s="28"/>
      <c r="U4" s="28"/>
      <c r="V4" s="28"/>
      <c r="W4" s="31"/>
      <c r="X4" s="28"/>
      <c r="Y4" s="28"/>
      <c r="Z4" s="28"/>
      <c r="AA4" s="28"/>
      <c r="AB4" s="28"/>
      <c r="AC4" s="28"/>
      <c r="AD4" s="28"/>
      <c r="AE4" s="28"/>
      <c r="AF4" s="28"/>
    </row>
    <row r="5" spans="1:38" s="26" customFormat="1" ht="19.5" customHeight="1" thickBot="1" x14ac:dyDescent="0.3">
      <c r="A5" s="400"/>
      <c r="B5" s="407"/>
      <c r="C5" s="407"/>
      <c r="D5" s="407"/>
      <c r="E5" s="407"/>
      <c r="F5" s="407"/>
      <c r="G5" s="407"/>
      <c r="H5" s="407"/>
      <c r="I5" s="407"/>
      <c r="J5" s="407"/>
      <c r="K5" s="407"/>
      <c r="L5" s="407"/>
      <c r="M5" s="407"/>
      <c r="N5" s="407"/>
      <c r="O5" s="407"/>
      <c r="P5" s="407"/>
      <c r="Q5" s="407"/>
      <c r="R5" s="407"/>
      <c r="S5" s="407"/>
      <c r="T5" s="407"/>
      <c r="U5" s="407"/>
      <c r="V5" s="407"/>
      <c r="W5" s="407"/>
      <c r="X5" s="407"/>
      <c r="Y5" s="407"/>
      <c r="Z5" s="407"/>
      <c r="AA5" s="407"/>
      <c r="AB5" s="407"/>
      <c r="AC5" s="407"/>
      <c r="AD5" s="407"/>
      <c r="AE5" s="407"/>
      <c r="AF5" s="407"/>
    </row>
    <row r="6" spans="1:38" x14ac:dyDescent="0.25">
      <c r="A6" s="401"/>
      <c r="B6" s="417"/>
      <c r="C6" s="417"/>
      <c r="D6" s="417"/>
      <c r="E6" s="417"/>
      <c r="F6" s="417"/>
      <c r="G6" s="207"/>
      <c r="H6" s="208"/>
      <c r="I6" s="208"/>
      <c r="J6" s="207"/>
      <c r="K6" s="207"/>
      <c r="L6" s="208"/>
      <c r="M6" s="416" t="s">
        <v>106</v>
      </c>
      <c r="N6" s="409"/>
      <c r="O6" s="409"/>
      <c r="P6" s="409"/>
      <c r="Q6" s="409"/>
      <c r="R6" s="409"/>
      <c r="S6" s="409"/>
      <c r="T6" s="409"/>
      <c r="U6" s="409"/>
      <c r="V6" s="409"/>
      <c r="W6" s="409"/>
      <c r="X6" s="409"/>
      <c r="Y6" s="409"/>
      <c r="Z6" s="409"/>
      <c r="AA6" s="409"/>
      <c r="AB6" s="409"/>
      <c r="AC6" s="409"/>
      <c r="AD6" s="409"/>
      <c r="AE6" s="409"/>
      <c r="AF6" s="409"/>
    </row>
    <row r="7" spans="1:38" ht="14.25" customHeight="1" x14ac:dyDescent="0.25">
      <c r="G7" s="210"/>
      <c r="H7" s="211"/>
      <c r="I7" s="212"/>
      <c r="J7" s="210"/>
      <c r="K7" s="213"/>
      <c r="L7" s="213"/>
      <c r="M7" s="415"/>
      <c r="N7" s="413"/>
      <c r="O7" s="413"/>
      <c r="P7" s="413"/>
      <c r="Q7" s="413"/>
      <c r="R7" s="414"/>
      <c r="S7" s="17"/>
      <c r="T7" s="17"/>
      <c r="U7" s="17"/>
      <c r="V7" s="17"/>
      <c r="W7" s="412"/>
      <c r="X7" s="413"/>
      <c r="Y7" s="413"/>
      <c r="Z7" s="413"/>
      <c r="AA7" s="413"/>
      <c r="AB7" s="413"/>
      <c r="AC7" s="413"/>
      <c r="AD7" s="413"/>
      <c r="AE7" s="413"/>
      <c r="AF7" s="414"/>
    </row>
    <row r="8" spans="1:38" ht="135" customHeight="1" x14ac:dyDescent="0.25">
      <c r="A8" s="214" t="s">
        <v>107</v>
      </c>
      <c r="B8" s="37" t="s">
        <v>108</v>
      </c>
      <c r="C8" s="37" t="s">
        <v>109</v>
      </c>
      <c r="D8" s="37" t="s">
        <v>110</v>
      </c>
      <c r="E8" s="215" t="s">
        <v>111</v>
      </c>
      <c r="F8" s="215" t="s">
        <v>112</v>
      </c>
      <c r="G8" s="216" t="s">
        <v>113</v>
      </c>
      <c r="H8" s="217" t="s">
        <v>114</v>
      </c>
      <c r="I8" s="218" t="s">
        <v>115</v>
      </c>
      <c r="J8" s="217" t="s">
        <v>116</v>
      </c>
      <c r="K8" s="217" t="s">
        <v>117</v>
      </c>
      <c r="L8" s="217" t="s">
        <v>118</v>
      </c>
      <c r="M8" s="42" t="s">
        <v>119</v>
      </c>
      <c r="N8" s="42" t="s">
        <v>120</v>
      </c>
      <c r="O8" s="42" t="s">
        <v>121</v>
      </c>
      <c r="P8" s="155" t="s">
        <v>122</v>
      </c>
      <c r="Q8" s="155" t="s">
        <v>123</v>
      </c>
      <c r="R8" s="155" t="s">
        <v>124</v>
      </c>
      <c r="S8" s="156" t="s">
        <v>125</v>
      </c>
      <c r="T8" s="155" t="s">
        <v>126</v>
      </c>
      <c r="U8" s="156" t="s">
        <v>127</v>
      </c>
      <c r="V8" s="42" t="s">
        <v>128</v>
      </c>
      <c r="W8" s="219" t="s">
        <v>129</v>
      </c>
      <c r="X8" s="220" t="s">
        <v>130</v>
      </c>
      <c r="Y8" s="220" t="s">
        <v>131</v>
      </c>
      <c r="Z8" s="45" t="s">
        <v>132</v>
      </c>
      <c r="AA8" s="45" t="s">
        <v>133</v>
      </c>
      <c r="AB8" s="45" t="s">
        <v>134</v>
      </c>
      <c r="AC8" s="46" t="s">
        <v>135</v>
      </c>
      <c r="AD8" s="47" t="s">
        <v>136</v>
      </c>
      <c r="AE8" s="48" t="s">
        <v>137</v>
      </c>
      <c r="AF8" s="49" t="s">
        <v>128</v>
      </c>
    </row>
    <row r="9" spans="1:38" ht="27" customHeight="1" x14ac:dyDescent="0.25">
      <c r="A9" s="50" t="s">
        <v>138</v>
      </c>
      <c r="B9" s="50"/>
      <c r="C9" s="50"/>
      <c r="D9" s="51"/>
      <c r="E9" s="221"/>
      <c r="F9" s="221"/>
      <c r="G9" s="222"/>
      <c r="H9" s="223"/>
      <c r="I9" s="223"/>
      <c r="J9" s="224"/>
      <c r="K9" s="223"/>
      <c r="L9" s="223"/>
      <c r="M9" s="50"/>
      <c r="N9" s="225"/>
      <c r="O9" s="225"/>
      <c r="P9" s="157"/>
      <c r="Q9" s="157"/>
      <c r="R9" s="158"/>
      <c r="S9" s="157"/>
      <c r="T9" s="157"/>
      <c r="U9" s="157"/>
      <c r="V9" s="50"/>
      <c r="W9" s="226"/>
      <c r="X9" s="56"/>
      <c r="Y9" s="56"/>
      <c r="Z9" s="50"/>
      <c r="AA9" s="50"/>
      <c r="AB9" s="58"/>
      <c r="AC9" s="50"/>
      <c r="AD9" s="59"/>
      <c r="AE9" s="59"/>
      <c r="AF9" s="50"/>
    </row>
    <row r="10" spans="1:38" ht="66" customHeight="1" x14ac:dyDescent="0.25">
      <c r="A10" s="60" t="s">
        <v>139</v>
      </c>
      <c r="B10" s="60" t="s">
        <v>140</v>
      </c>
      <c r="C10" s="60" t="s">
        <v>141</v>
      </c>
      <c r="D10" s="60" t="s">
        <v>101</v>
      </c>
      <c r="E10" s="227">
        <v>0</v>
      </c>
      <c r="F10" s="228">
        <v>0</v>
      </c>
      <c r="G10" s="229">
        <v>538</v>
      </c>
      <c r="H10" s="230">
        <v>32216621997</v>
      </c>
      <c r="I10" s="230">
        <v>12894287267</v>
      </c>
      <c r="J10" s="231"/>
      <c r="K10" s="232"/>
      <c r="L10" s="233"/>
      <c r="M10" s="234">
        <v>566</v>
      </c>
      <c r="N10" s="235">
        <v>25062772611</v>
      </c>
      <c r="O10" s="230">
        <v>16647102253</v>
      </c>
      <c r="P10" s="236">
        <f>IF(OR(G10="",M10=""),"",IFERROR(1-(M10/G10),""))</f>
        <v>-5.2044609665427455E-2</v>
      </c>
      <c r="Q10" s="170" t="e">
        <f t="shared" ref="Q10:Q40" si="0">IF(OR(F10="",P10=""),"",MIN(1,P10/F10))</f>
        <v>#DIV/0!</v>
      </c>
      <c r="R10" s="236">
        <f>IF(OR(H10="",N10=""),"",IFERROR(1-(N10/H10),""))</f>
        <v>0.22205460853922432</v>
      </c>
      <c r="S10" s="236" t="e">
        <f t="shared" ref="S10:S40" si="1">IF(OR(E10="",R10=""),"",MIN(1,R10/E10))</f>
        <v>#DIV/0!</v>
      </c>
      <c r="T10" s="236">
        <f t="shared" ref="T10:T40" si="2">IF(OR(I10="",O10=""),"",IFERROR(1-(O10/I10),""))</f>
        <v>-0.29104477884593738</v>
      </c>
      <c r="U10" s="236" t="e">
        <f t="shared" ref="U10:U40" si="3">IF(OR(E10="",T10=""),"",MIN(1,T10/E10))</f>
        <v>#DIV/0!</v>
      </c>
      <c r="V10" s="237"/>
      <c r="W10" s="238"/>
      <c r="X10" s="239"/>
      <c r="Y10" s="239"/>
      <c r="Z10" s="240" t="str">
        <f t="shared" ref="Z10:Z40" si="4">IF(W10="","",IFERROR(1-(W10/J10),""))</f>
        <v/>
      </c>
      <c r="AA10" s="177" t="str">
        <f t="shared" ref="AA10:AA40" si="5">IF(OR(F10="",Z10=""),"",MIN(1,Z10/F10))</f>
        <v/>
      </c>
      <c r="AB10" s="240" t="str">
        <f t="shared" ref="AB10:AB40" si="6">IF(X10="","",IFERROR(1-(X10/K10),""))</f>
        <v/>
      </c>
      <c r="AC10" s="177" t="str">
        <f t="shared" ref="AC10:AC40" si="7">IF(OR(E10="",AB10=""),"",MIN(1,AB10/E10))</f>
        <v/>
      </c>
      <c r="AD10" s="240" t="str">
        <f t="shared" ref="AD10:AD40" si="8">IF(Y10="","",IFERROR(1-(Y10/L10),""))</f>
        <v/>
      </c>
      <c r="AE10" s="177" t="str">
        <f t="shared" ref="AE10:AE40" si="9">IF(OR(E10="",AD10=""),"",MIN(1,AD10/E10))</f>
        <v/>
      </c>
      <c r="AF10" s="241"/>
      <c r="AL10" s="242"/>
    </row>
    <row r="11" spans="1:38" ht="168.75" customHeight="1" x14ac:dyDescent="0.25">
      <c r="A11" s="87" t="s">
        <v>143</v>
      </c>
      <c r="B11" s="60" t="s">
        <v>144</v>
      </c>
      <c r="C11" s="60" t="s">
        <v>145</v>
      </c>
      <c r="D11" s="74" t="s">
        <v>101</v>
      </c>
      <c r="E11" s="243">
        <v>0</v>
      </c>
      <c r="F11" s="243">
        <v>0</v>
      </c>
      <c r="G11" s="244">
        <v>116</v>
      </c>
      <c r="H11" s="245">
        <v>5698042</v>
      </c>
      <c r="I11" s="245">
        <v>5698042</v>
      </c>
      <c r="J11" s="246"/>
      <c r="K11" s="247"/>
      <c r="L11" s="247"/>
      <c r="M11" s="248">
        <f>204+195</f>
        <v>399</v>
      </c>
      <c r="N11" s="249">
        <v>10646667</v>
      </c>
      <c r="O11" s="249">
        <f>3869319+4049805</f>
        <v>7919124</v>
      </c>
      <c r="P11" s="250">
        <f t="shared" ref="P11:P40" si="10">IF(OR(G11="",M11=""),"",IFERROR(1-(M11/G11),""))</f>
        <v>-2.4396551724137931</v>
      </c>
      <c r="Q11" s="160" t="e">
        <f t="shared" si="0"/>
        <v>#DIV/0!</v>
      </c>
      <c r="R11" s="250">
        <f t="shared" ref="R11:R40" si="11">IF(OR(H11="",N11=""),"",IFERROR(1-(N11/H11),""))</f>
        <v>-0.86847815442567811</v>
      </c>
      <c r="S11" s="250" t="e">
        <f>IF(OR(E11="",R11=""),"",MIN(1,R11/E11))</f>
        <v>#DIV/0!</v>
      </c>
      <c r="T11" s="250">
        <f t="shared" si="2"/>
        <v>-0.38979740760071624</v>
      </c>
      <c r="U11" s="250" t="e">
        <f t="shared" si="3"/>
        <v>#DIV/0!</v>
      </c>
      <c r="V11" s="81"/>
      <c r="W11" s="251"/>
      <c r="X11" s="252"/>
      <c r="Y11" s="252"/>
      <c r="Z11" s="253" t="str">
        <f t="shared" si="4"/>
        <v/>
      </c>
      <c r="AA11" s="71" t="str">
        <f t="shared" si="5"/>
        <v/>
      </c>
      <c r="AB11" s="253" t="str">
        <f t="shared" si="6"/>
        <v/>
      </c>
      <c r="AC11" s="71" t="str">
        <f t="shared" si="7"/>
        <v/>
      </c>
      <c r="AD11" s="253" t="str">
        <f t="shared" si="8"/>
        <v/>
      </c>
      <c r="AE11" s="71" t="str">
        <f t="shared" si="9"/>
        <v/>
      </c>
      <c r="AF11" s="82"/>
    </row>
    <row r="12" spans="1:38" ht="35.1" customHeight="1" x14ac:dyDescent="0.25">
      <c r="A12" s="394" t="s">
        <v>146</v>
      </c>
      <c r="B12" s="60" t="s">
        <v>147</v>
      </c>
      <c r="C12" s="60" t="s">
        <v>148</v>
      </c>
      <c r="D12" s="60" t="s">
        <v>101</v>
      </c>
      <c r="E12" s="227">
        <v>0</v>
      </c>
      <c r="F12" s="227">
        <v>0</v>
      </c>
      <c r="G12" s="62">
        <v>0</v>
      </c>
      <c r="H12" s="233">
        <v>0</v>
      </c>
      <c r="I12" s="233">
        <v>0</v>
      </c>
      <c r="J12" s="231"/>
      <c r="K12" s="254"/>
      <c r="L12" s="254"/>
      <c r="M12" s="234">
        <v>0</v>
      </c>
      <c r="N12" s="230">
        <v>0</v>
      </c>
      <c r="O12" s="230">
        <v>0</v>
      </c>
      <c r="P12" s="236" t="str">
        <f t="shared" si="10"/>
        <v/>
      </c>
      <c r="Q12" s="170" t="str">
        <f t="shared" si="0"/>
        <v/>
      </c>
      <c r="R12" s="236" t="str">
        <f t="shared" si="11"/>
        <v/>
      </c>
      <c r="S12" s="236" t="str">
        <f t="shared" si="1"/>
        <v/>
      </c>
      <c r="T12" s="236" t="str">
        <f t="shared" si="2"/>
        <v/>
      </c>
      <c r="U12" s="236" t="str">
        <f t="shared" si="3"/>
        <v/>
      </c>
      <c r="V12" s="173"/>
      <c r="W12" s="238"/>
      <c r="X12" s="239"/>
      <c r="Y12" s="239"/>
      <c r="Z12" s="240" t="str">
        <f t="shared" si="4"/>
        <v/>
      </c>
      <c r="AA12" s="177" t="str">
        <f t="shared" si="5"/>
        <v/>
      </c>
      <c r="AB12" s="240" t="str">
        <f t="shared" si="6"/>
        <v/>
      </c>
      <c r="AC12" s="177" t="str">
        <f t="shared" si="7"/>
        <v/>
      </c>
      <c r="AD12" s="240" t="str">
        <f t="shared" si="8"/>
        <v/>
      </c>
      <c r="AE12" s="177" t="str">
        <f t="shared" si="9"/>
        <v/>
      </c>
      <c r="AF12" s="255"/>
    </row>
    <row r="13" spans="1:38" ht="113.25" customHeight="1" x14ac:dyDescent="0.25">
      <c r="A13" s="395"/>
      <c r="B13" s="60" t="s">
        <v>149</v>
      </c>
      <c r="C13" s="60" t="s">
        <v>150</v>
      </c>
      <c r="D13" s="74" t="s">
        <v>101</v>
      </c>
      <c r="E13" s="243">
        <v>0</v>
      </c>
      <c r="F13" s="243">
        <v>0</v>
      </c>
      <c r="G13" s="85">
        <v>0</v>
      </c>
      <c r="H13" s="245">
        <v>0</v>
      </c>
      <c r="I13" s="245">
        <v>0</v>
      </c>
      <c r="J13" s="246"/>
      <c r="K13" s="256"/>
      <c r="L13" s="256"/>
      <c r="M13" s="257">
        <v>0</v>
      </c>
      <c r="N13" s="249">
        <v>0</v>
      </c>
      <c r="O13" s="249">
        <v>0</v>
      </c>
      <c r="P13" s="250" t="str">
        <f t="shared" si="10"/>
        <v/>
      </c>
      <c r="Q13" s="160" t="str">
        <f t="shared" si="0"/>
        <v/>
      </c>
      <c r="R13" s="250" t="str">
        <f t="shared" si="11"/>
        <v/>
      </c>
      <c r="S13" s="250" t="str">
        <f t="shared" si="1"/>
        <v/>
      </c>
      <c r="T13" s="250" t="str">
        <f t="shared" si="2"/>
        <v/>
      </c>
      <c r="U13" s="250" t="str">
        <f t="shared" si="3"/>
        <v/>
      </c>
      <c r="V13" s="81"/>
      <c r="W13" s="251"/>
      <c r="X13" s="252"/>
      <c r="Y13" s="252"/>
      <c r="Z13" s="253" t="str">
        <f t="shared" si="4"/>
        <v/>
      </c>
      <c r="AA13" s="71" t="str">
        <f t="shared" si="5"/>
        <v/>
      </c>
      <c r="AB13" s="253" t="str">
        <f t="shared" si="6"/>
        <v/>
      </c>
      <c r="AC13" s="71" t="str">
        <f t="shared" si="7"/>
        <v/>
      </c>
      <c r="AD13" s="253" t="str">
        <f t="shared" si="8"/>
        <v/>
      </c>
      <c r="AE13" s="71" t="str">
        <f t="shared" si="9"/>
        <v/>
      </c>
      <c r="AF13" s="82"/>
    </row>
    <row r="14" spans="1:38" ht="88.5" customHeight="1" x14ac:dyDescent="0.25">
      <c r="A14" s="87" t="s">
        <v>151</v>
      </c>
      <c r="B14" s="60" t="s">
        <v>152</v>
      </c>
      <c r="C14" s="60" t="s">
        <v>153</v>
      </c>
      <c r="D14" s="60" t="s">
        <v>101</v>
      </c>
      <c r="E14" s="227">
        <v>0</v>
      </c>
      <c r="F14" s="228">
        <v>0</v>
      </c>
      <c r="G14" s="62">
        <v>2</v>
      </c>
      <c r="H14" s="232">
        <v>3082894</v>
      </c>
      <c r="I14" s="232">
        <v>3082894</v>
      </c>
      <c r="J14" s="231"/>
      <c r="K14" s="258"/>
      <c r="L14" s="258"/>
      <c r="M14" s="234">
        <v>10</v>
      </c>
      <c r="N14" s="230">
        <v>89029433</v>
      </c>
      <c r="O14" s="230">
        <v>89029433</v>
      </c>
      <c r="P14" s="236">
        <f t="shared" si="10"/>
        <v>-4</v>
      </c>
      <c r="Q14" s="170" t="e">
        <f t="shared" si="0"/>
        <v>#DIV/0!</v>
      </c>
      <c r="R14" s="236">
        <f t="shared" si="11"/>
        <v>-27.878525502336441</v>
      </c>
      <c r="S14" s="236" t="e">
        <f t="shared" si="1"/>
        <v>#DIV/0!</v>
      </c>
      <c r="T14" s="236">
        <f t="shared" si="2"/>
        <v>-27.878525502336441</v>
      </c>
      <c r="U14" s="236" t="e">
        <f t="shared" si="3"/>
        <v>#DIV/0!</v>
      </c>
      <c r="V14" s="179"/>
      <c r="W14" s="238"/>
      <c r="X14" s="239"/>
      <c r="Y14" s="239"/>
      <c r="Z14" s="240" t="str">
        <f t="shared" si="4"/>
        <v/>
      </c>
      <c r="AA14" s="177" t="str">
        <f t="shared" si="5"/>
        <v/>
      </c>
      <c r="AB14" s="240" t="str">
        <f t="shared" si="6"/>
        <v/>
      </c>
      <c r="AC14" s="177" t="str">
        <f t="shared" si="7"/>
        <v/>
      </c>
      <c r="AD14" s="240" t="str">
        <f t="shared" si="8"/>
        <v/>
      </c>
      <c r="AE14" s="177" t="str">
        <f t="shared" si="9"/>
        <v/>
      </c>
      <c r="AF14" s="182"/>
    </row>
    <row r="15" spans="1:38" ht="66" customHeight="1" x14ac:dyDescent="0.25">
      <c r="A15" s="87" t="s">
        <v>154</v>
      </c>
      <c r="B15" s="60" t="s">
        <v>155</v>
      </c>
      <c r="C15" s="60" t="s">
        <v>156</v>
      </c>
      <c r="D15" s="74" t="s">
        <v>101</v>
      </c>
      <c r="E15" s="243">
        <v>0</v>
      </c>
      <c r="F15" s="243">
        <v>0</v>
      </c>
      <c r="G15" s="85">
        <v>0</v>
      </c>
      <c r="H15" s="245">
        <v>0</v>
      </c>
      <c r="I15" s="245">
        <v>0</v>
      </c>
      <c r="J15" s="246"/>
      <c r="K15" s="259"/>
      <c r="L15" s="259"/>
      <c r="M15" s="257">
        <v>0</v>
      </c>
      <c r="N15" s="249">
        <v>0</v>
      </c>
      <c r="O15" s="249">
        <v>0</v>
      </c>
      <c r="P15" s="260" t="str">
        <f>IF(OR(G15="",M15=""),"",IFERROR(1-(M15/G15),""))</f>
        <v/>
      </c>
      <c r="Q15" s="162" t="str">
        <f t="shared" si="0"/>
        <v/>
      </c>
      <c r="R15" s="260" t="str">
        <f t="shared" si="11"/>
        <v/>
      </c>
      <c r="S15" s="260" t="str">
        <f t="shared" si="1"/>
        <v/>
      </c>
      <c r="T15" s="260" t="str">
        <f t="shared" si="2"/>
        <v/>
      </c>
      <c r="U15" s="260" t="str">
        <f t="shared" si="3"/>
        <v/>
      </c>
      <c r="V15" s="261"/>
      <c r="W15" s="262"/>
      <c r="X15" s="252"/>
      <c r="Y15" s="252"/>
      <c r="Z15" s="253" t="str">
        <f t="shared" si="4"/>
        <v/>
      </c>
      <c r="AA15" s="71" t="str">
        <f t="shared" si="5"/>
        <v/>
      </c>
      <c r="AB15" s="253" t="str">
        <f t="shared" si="6"/>
        <v/>
      </c>
      <c r="AC15" s="71" t="str">
        <f t="shared" si="7"/>
        <v/>
      </c>
      <c r="AD15" s="253" t="str">
        <f t="shared" si="8"/>
        <v/>
      </c>
      <c r="AE15" s="71" t="str">
        <f t="shared" si="9"/>
        <v/>
      </c>
      <c r="AF15" s="82"/>
    </row>
    <row r="16" spans="1:38" ht="124.5" customHeight="1" x14ac:dyDescent="0.25">
      <c r="A16" s="93" t="s">
        <v>157</v>
      </c>
      <c r="B16" s="60" t="s">
        <v>158</v>
      </c>
      <c r="C16" s="60" t="s">
        <v>159</v>
      </c>
      <c r="D16" s="60" t="s">
        <v>101</v>
      </c>
      <c r="E16" s="227">
        <v>0</v>
      </c>
      <c r="F16" s="227">
        <v>0</v>
      </c>
      <c r="G16" s="62">
        <v>0</v>
      </c>
      <c r="H16" s="233">
        <v>0</v>
      </c>
      <c r="I16" s="233">
        <v>0</v>
      </c>
      <c r="J16" s="231"/>
      <c r="K16" s="258"/>
      <c r="L16" s="258"/>
      <c r="M16" s="234">
        <v>0</v>
      </c>
      <c r="N16" s="230">
        <v>0</v>
      </c>
      <c r="O16" s="230">
        <v>0</v>
      </c>
      <c r="P16" s="236" t="str">
        <f t="shared" si="10"/>
        <v/>
      </c>
      <c r="Q16" s="170" t="str">
        <f t="shared" si="0"/>
        <v/>
      </c>
      <c r="R16" s="236" t="str">
        <f t="shared" si="11"/>
        <v/>
      </c>
      <c r="S16" s="236" t="str">
        <f t="shared" si="1"/>
        <v/>
      </c>
      <c r="T16" s="236" t="str">
        <f t="shared" si="2"/>
        <v/>
      </c>
      <c r="U16" s="236" t="str">
        <f t="shared" si="3"/>
        <v/>
      </c>
      <c r="V16" s="263"/>
      <c r="W16" s="264"/>
      <c r="X16" s="239"/>
      <c r="Y16" s="239"/>
      <c r="Z16" s="240" t="str">
        <f t="shared" si="4"/>
        <v/>
      </c>
      <c r="AA16" s="177" t="str">
        <f t="shared" si="5"/>
        <v/>
      </c>
      <c r="AB16" s="240" t="str">
        <f t="shared" si="6"/>
        <v/>
      </c>
      <c r="AC16" s="177" t="str">
        <f t="shared" si="7"/>
        <v/>
      </c>
      <c r="AD16" s="240" t="str">
        <f t="shared" si="8"/>
        <v/>
      </c>
      <c r="AE16" s="177" t="str">
        <f t="shared" si="9"/>
        <v/>
      </c>
      <c r="AF16" s="182"/>
    </row>
    <row r="17" spans="1:34" ht="77.25" customHeight="1" x14ac:dyDescent="0.25">
      <c r="A17" s="93" t="s">
        <v>160</v>
      </c>
      <c r="B17" s="265" t="s">
        <v>161</v>
      </c>
      <c r="C17" s="265" t="s">
        <v>162</v>
      </c>
      <c r="D17" s="74" t="s">
        <v>101</v>
      </c>
      <c r="E17" s="243">
        <v>0</v>
      </c>
      <c r="F17" s="243">
        <v>0</v>
      </c>
      <c r="G17" s="96">
        <v>0</v>
      </c>
      <c r="H17" s="245">
        <v>0</v>
      </c>
      <c r="I17" s="245">
        <v>0</v>
      </c>
      <c r="J17" s="246"/>
      <c r="K17" s="247"/>
      <c r="L17" s="247"/>
      <c r="M17" s="257">
        <v>0</v>
      </c>
      <c r="N17" s="249">
        <v>0</v>
      </c>
      <c r="O17" s="249">
        <v>0</v>
      </c>
      <c r="P17" s="250" t="str">
        <f t="shared" si="10"/>
        <v/>
      </c>
      <c r="Q17" s="160" t="str">
        <f t="shared" si="0"/>
        <v/>
      </c>
      <c r="R17" s="250" t="str">
        <f t="shared" si="11"/>
        <v/>
      </c>
      <c r="S17" s="250" t="str">
        <f t="shared" si="1"/>
        <v/>
      </c>
      <c r="T17" s="250" t="str">
        <f t="shared" si="2"/>
        <v/>
      </c>
      <c r="U17" s="250" t="str">
        <f t="shared" si="3"/>
        <v/>
      </c>
      <c r="V17" s="266"/>
      <c r="W17" s="262"/>
      <c r="X17" s="252"/>
      <c r="Y17" s="252"/>
      <c r="Z17" s="253" t="str">
        <f t="shared" si="4"/>
        <v/>
      </c>
      <c r="AA17" s="71" t="str">
        <f t="shared" si="5"/>
        <v/>
      </c>
      <c r="AB17" s="253" t="str">
        <f t="shared" si="6"/>
        <v/>
      </c>
      <c r="AC17" s="71" t="str">
        <f t="shared" si="7"/>
        <v/>
      </c>
      <c r="AD17" s="253" t="str">
        <f t="shared" si="8"/>
        <v/>
      </c>
      <c r="AE17" s="71" t="str">
        <f t="shared" si="9"/>
        <v/>
      </c>
      <c r="AF17" s="267"/>
    </row>
    <row r="18" spans="1:34" ht="94.5" customHeight="1" x14ac:dyDescent="0.25">
      <c r="A18" s="87" t="s">
        <v>163</v>
      </c>
      <c r="B18" s="100" t="s">
        <v>164</v>
      </c>
      <c r="C18" s="60" t="s">
        <v>165</v>
      </c>
      <c r="D18" s="60" t="s">
        <v>101</v>
      </c>
      <c r="E18" s="227">
        <v>0</v>
      </c>
      <c r="F18" s="227">
        <v>0</v>
      </c>
      <c r="G18" s="62">
        <v>0</v>
      </c>
      <c r="H18" s="233">
        <v>0</v>
      </c>
      <c r="I18" s="233">
        <v>0</v>
      </c>
      <c r="J18" s="231"/>
      <c r="K18" s="268"/>
      <c r="L18" s="268"/>
      <c r="M18" s="234">
        <v>0</v>
      </c>
      <c r="N18" s="230">
        <v>0</v>
      </c>
      <c r="O18" s="230">
        <v>0</v>
      </c>
      <c r="P18" s="236" t="str">
        <f t="shared" si="10"/>
        <v/>
      </c>
      <c r="Q18" s="170" t="str">
        <f t="shared" si="0"/>
        <v/>
      </c>
      <c r="R18" s="236" t="str">
        <f t="shared" si="11"/>
        <v/>
      </c>
      <c r="S18" s="236" t="str">
        <f t="shared" si="1"/>
        <v/>
      </c>
      <c r="T18" s="236" t="str">
        <f t="shared" si="2"/>
        <v/>
      </c>
      <c r="U18" s="236" t="str">
        <f t="shared" si="3"/>
        <v/>
      </c>
      <c r="V18" s="179"/>
      <c r="W18" s="238"/>
      <c r="X18" s="239"/>
      <c r="Y18" s="239"/>
      <c r="Z18" s="240" t="str">
        <f t="shared" si="4"/>
        <v/>
      </c>
      <c r="AA18" s="177" t="str">
        <f t="shared" si="5"/>
        <v/>
      </c>
      <c r="AB18" s="240" t="str">
        <f t="shared" si="6"/>
        <v/>
      </c>
      <c r="AC18" s="177" t="str">
        <f t="shared" si="7"/>
        <v/>
      </c>
      <c r="AD18" s="240" t="str">
        <f t="shared" si="8"/>
        <v/>
      </c>
      <c r="AE18" s="177" t="str">
        <f t="shared" si="9"/>
        <v/>
      </c>
      <c r="AF18" s="269"/>
    </row>
    <row r="19" spans="1:34" ht="94.5" customHeight="1" x14ac:dyDescent="0.25">
      <c r="A19" s="87" t="s">
        <v>166</v>
      </c>
      <c r="B19" s="204" t="s">
        <v>167</v>
      </c>
      <c r="C19" s="60" t="s">
        <v>168</v>
      </c>
      <c r="D19" s="74" t="s">
        <v>101</v>
      </c>
      <c r="E19" s="243">
        <v>0</v>
      </c>
      <c r="F19" s="243">
        <v>0</v>
      </c>
      <c r="G19" s="85">
        <v>0</v>
      </c>
      <c r="H19" s="245">
        <v>0</v>
      </c>
      <c r="I19" s="245">
        <v>0</v>
      </c>
      <c r="J19" s="246"/>
      <c r="K19" s="259"/>
      <c r="L19" s="259"/>
      <c r="M19" s="257">
        <v>0</v>
      </c>
      <c r="N19" s="249">
        <v>0</v>
      </c>
      <c r="O19" s="249">
        <v>0</v>
      </c>
      <c r="P19" s="250" t="str">
        <f t="shared" si="10"/>
        <v/>
      </c>
      <c r="Q19" s="160" t="str">
        <f t="shared" si="0"/>
        <v/>
      </c>
      <c r="R19" s="250" t="str">
        <f t="shared" si="11"/>
        <v/>
      </c>
      <c r="S19" s="250" t="str">
        <f t="shared" si="1"/>
        <v/>
      </c>
      <c r="T19" s="250" t="str">
        <f t="shared" si="2"/>
        <v/>
      </c>
      <c r="U19" s="250" t="str">
        <f t="shared" si="3"/>
        <v/>
      </c>
      <c r="V19" s="81"/>
      <c r="W19" s="251"/>
      <c r="X19" s="252"/>
      <c r="Y19" s="252"/>
      <c r="Z19" s="253" t="str">
        <f t="shared" si="4"/>
        <v/>
      </c>
      <c r="AA19" s="71" t="str">
        <f t="shared" si="5"/>
        <v/>
      </c>
      <c r="AB19" s="253" t="str">
        <f t="shared" si="6"/>
        <v/>
      </c>
      <c r="AC19" s="71" t="str">
        <f t="shared" si="7"/>
        <v/>
      </c>
      <c r="AD19" s="253" t="str">
        <f t="shared" si="8"/>
        <v/>
      </c>
      <c r="AE19" s="71" t="str">
        <f t="shared" si="9"/>
        <v/>
      </c>
      <c r="AF19" s="270"/>
    </row>
    <row r="20" spans="1:34" ht="27" customHeight="1" x14ac:dyDescent="0.25">
      <c r="A20" s="50" t="s">
        <v>169</v>
      </c>
      <c r="B20" s="103"/>
      <c r="C20" s="103"/>
      <c r="D20" s="104"/>
      <c r="E20" s="271"/>
      <c r="F20" s="271"/>
      <c r="G20" s="272"/>
      <c r="H20" s="273"/>
      <c r="I20" s="273"/>
      <c r="J20" s="272"/>
      <c r="K20" s="273"/>
      <c r="L20" s="273"/>
      <c r="M20" s="274"/>
      <c r="N20" s="275"/>
      <c r="O20" s="275"/>
      <c r="P20" s="163" t="str">
        <f t="shared" si="10"/>
        <v/>
      </c>
      <c r="Q20" s="164" t="str">
        <f t="shared" si="0"/>
        <v/>
      </c>
      <c r="R20" s="165" t="str">
        <f t="shared" si="11"/>
        <v/>
      </c>
      <c r="S20" s="164" t="str">
        <f t="shared" si="1"/>
        <v/>
      </c>
      <c r="T20" s="164" t="str">
        <f t="shared" si="2"/>
        <v/>
      </c>
      <c r="U20" s="164" t="str">
        <f t="shared" si="3"/>
        <v/>
      </c>
      <c r="V20" s="50"/>
      <c r="W20" s="276"/>
      <c r="X20" s="109"/>
      <c r="Y20" s="109"/>
      <c r="Z20" s="111" t="str">
        <f t="shared" si="4"/>
        <v/>
      </c>
      <c r="AA20" s="111" t="str">
        <f t="shared" si="5"/>
        <v/>
      </c>
      <c r="AB20" s="112" t="str">
        <f t="shared" si="6"/>
        <v/>
      </c>
      <c r="AC20" s="111" t="str">
        <f t="shared" si="7"/>
        <v/>
      </c>
      <c r="AD20" s="111" t="str">
        <f t="shared" si="8"/>
        <v/>
      </c>
      <c r="AE20" s="111" t="str">
        <f t="shared" si="9"/>
        <v/>
      </c>
      <c r="AF20" s="50"/>
    </row>
    <row r="21" spans="1:34" ht="68.25" customHeight="1" x14ac:dyDescent="0.25">
      <c r="A21" s="385" t="s">
        <v>170</v>
      </c>
      <c r="B21" s="60" t="s">
        <v>171</v>
      </c>
      <c r="C21" s="60" t="s">
        <v>172</v>
      </c>
      <c r="D21" s="74" t="s">
        <v>99</v>
      </c>
      <c r="E21" s="243">
        <v>0.01</v>
      </c>
      <c r="F21" s="243">
        <v>0.01</v>
      </c>
      <c r="G21" s="113">
        <v>4</v>
      </c>
      <c r="H21" s="114">
        <v>2179090</v>
      </c>
      <c r="I21" s="114">
        <v>2179090</v>
      </c>
      <c r="J21" s="113"/>
      <c r="K21" s="114"/>
      <c r="L21" s="114"/>
      <c r="M21" s="277">
        <v>4</v>
      </c>
      <c r="N21" s="249">
        <f>1148028+1303591</f>
        <v>2451619</v>
      </c>
      <c r="O21" s="249">
        <f>1148028+1303591</f>
        <v>2451619</v>
      </c>
      <c r="P21" s="250">
        <f t="shared" si="10"/>
        <v>0</v>
      </c>
      <c r="Q21" s="160">
        <f t="shared" si="0"/>
        <v>0</v>
      </c>
      <c r="R21" s="250">
        <f>IF(OR(H21="",N21=""),"",IFERROR(1-(N21/H21),""))</f>
        <v>-0.12506550899687485</v>
      </c>
      <c r="S21" s="250">
        <f t="shared" si="1"/>
        <v>-12.506550899687484</v>
      </c>
      <c r="T21" s="250">
        <f t="shared" si="2"/>
        <v>-0.12506550899687485</v>
      </c>
      <c r="U21" s="250">
        <f t="shared" si="3"/>
        <v>-12.506550899687484</v>
      </c>
      <c r="V21" s="116"/>
      <c r="W21" s="251"/>
      <c r="X21" s="278"/>
      <c r="Y21" s="278"/>
      <c r="Z21" s="253" t="str">
        <f t="shared" si="4"/>
        <v/>
      </c>
      <c r="AA21" s="71" t="str">
        <f t="shared" si="5"/>
        <v/>
      </c>
      <c r="AB21" s="253" t="str">
        <f t="shared" si="6"/>
        <v/>
      </c>
      <c r="AC21" s="71" t="str">
        <f t="shared" si="7"/>
        <v/>
      </c>
      <c r="AD21" s="253" t="str">
        <f t="shared" si="8"/>
        <v/>
      </c>
      <c r="AE21" s="71" t="str">
        <f t="shared" si="9"/>
        <v/>
      </c>
      <c r="AF21" s="267"/>
    </row>
    <row r="22" spans="1:34" ht="64.5" customHeight="1" x14ac:dyDescent="0.25">
      <c r="A22" s="387"/>
      <c r="B22" s="60" t="s">
        <v>173</v>
      </c>
      <c r="C22" s="60" t="s">
        <v>174</v>
      </c>
      <c r="D22" s="60" t="s">
        <v>101</v>
      </c>
      <c r="E22" s="227">
        <v>0</v>
      </c>
      <c r="F22" s="227">
        <v>0</v>
      </c>
      <c r="G22" s="118">
        <v>0</v>
      </c>
      <c r="H22" s="133">
        <v>0</v>
      </c>
      <c r="I22" s="133">
        <v>0</v>
      </c>
      <c r="J22" s="118"/>
      <c r="K22" s="192"/>
      <c r="L22" s="192"/>
      <c r="M22" s="279">
        <v>0</v>
      </c>
      <c r="N22" s="280">
        <v>0</v>
      </c>
      <c r="O22" s="280">
        <v>0</v>
      </c>
      <c r="P22" s="236" t="str">
        <f t="shared" si="10"/>
        <v/>
      </c>
      <c r="Q22" s="170" t="str">
        <f t="shared" si="0"/>
        <v/>
      </c>
      <c r="R22" s="236" t="str">
        <f t="shared" si="11"/>
        <v/>
      </c>
      <c r="S22" s="236" t="str">
        <f t="shared" si="1"/>
        <v/>
      </c>
      <c r="T22" s="236" t="str">
        <f t="shared" si="2"/>
        <v/>
      </c>
      <c r="U22" s="236" t="str">
        <f t="shared" si="3"/>
        <v/>
      </c>
      <c r="V22" s="173"/>
      <c r="W22" s="185"/>
      <c r="X22" s="239"/>
      <c r="Y22" s="239"/>
      <c r="Z22" s="240" t="str">
        <f t="shared" si="4"/>
        <v/>
      </c>
      <c r="AA22" s="177" t="str">
        <f t="shared" si="5"/>
        <v/>
      </c>
      <c r="AB22" s="240" t="str">
        <f t="shared" si="6"/>
        <v/>
      </c>
      <c r="AC22" s="177" t="str">
        <f t="shared" si="7"/>
        <v/>
      </c>
      <c r="AD22" s="240" t="str">
        <f t="shared" si="8"/>
        <v/>
      </c>
      <c r="AE22" s="177" t="str">
        <f t="shared" si="9"/>
        <v/>
      </c>
      <c r="AF22" s="241"/>
    </row>
    <row r="23" spans="1:34" ht="30" customHeight="1" x14ac:dyDescent="0.25">
      <c r="A23" s="386"/>
      <c r="B23" s="60" t="s">
        <v>175</v>
      </c>
      <c r="C23" s="60" t="s">
        <v>172</v>
      </c>
      <c r="D23" s="74" t="s">
        <v>101</v>
      </c>
      <c r="E23" s="243">
        <v>0</v>
      </c>
      <c r="F23" s="243">
        <v>0</v>
      </c>
      <c r="G23" s="113">
        <v>30</v>
      </c>
      <c r="H23" s="187">
        <v>34931340</v>
      </c>
      <c r="I23" s="187">
        <v>34931340</v>
      </c>
      <c r="J23" s="113"/>
      <c r="K23" s="114"/>
      <c r="L23" s="114"/>
      <c r="M23" s="277">
        <v>30</v>
      </c>
      <c r="N23" s="281">
        <f>17465670+16784140</f>
        <v>34249810</v>
      </c>
      <c r="O23" s="281">
        <f>17465670+16784140</f>
        <v>34249810</v>
      </c>
      <c r="P23" s="250">
        <f t="shared" si="10"/>
        <v>0</v>
      </c>
      <c r="Q23" s="160" t="e">
        <f t="shared" si="0"/>
        <v>#DIV/0!</v>
      </c>
      <c r="R23" s="250">
        <f t="shared" si="11"/>
        <v>1.9510559858281984E-2</v>
      </c>
      <c r="S23" s="250" t="e">
        <f t="shared" si="1"/>
        <v>#DIV/0!</v>
      </c>
      <c r="T23" s="250">
        <f t="shared" si="2"/>
        <v>1.9510559858281984E-2</v>
      </c>
      <c r="U23" s="250" t="e">
        <f t="shared" si="3"/>
        <v>#DIV/0!</v>
      </c>
      <c r="V23" s="116"/>
      <c r="W23" s="251"/>
      <c r="X23" s="278"/>
      <c r="Y23" s="278"/>
      <c r="Z23" s="253" t="str">
        <f t="shared" si="4"/>
        <v/>
      </c>
      <c r="AA23" s="71" t="str">
        <f t="shared" si="5"/>
        <v/>
      </c>
      <c r="AB23" s="253" t="str">
        <f t="shared" si="6"/>
        <v/>
      </c>
      <c r="AC23" s="71" t="str">
        <f t="shared" si="7"/>
        <v/>
      </c>
      <c r="AD23" s="253" t="str">
        <f t="shared" si="8"/>
        <v/>
      </c>
      <c r="AE23" s="71" t="str">
        <f t="shared" si="9"/>
        <v/>
      </c>
      <c r="AF23" s="267"/>
    </row>
    <row r="24" spans="1:34" ht="30" customHeight="1" x14ac:dyDescent="0.25">
      <c r="A24" s="385" t="s">
        <v>176</v>
      </c>
      <c r="B24" s="60" t="s">
        <v>177</v>
      </c>
      <c r="C24" s="60" t="s">
        <v>150</v>
      </c>
      <c r="D24" s="60" t="s">
        <v>101</v>
      </c>
      <c r="E24" s="227">
        <v>0</v>
      </c>
      <c r="F24" s="227">
        <v>0</v>
      </c>
      <c r="G24" s="231">
        <v>7306</v>
      </c>
      <c r="H24" s="268">
        <v>247886872</v>
      </c>
      <c r="I24" s="268">
        <v>247886872</v>
      </c>
      <c r="J24" s="231"/>
      <c r="K24" s="254"/>
      <c r="L24" s="254"/>
      <c r="M24" s="282">
        <f>2968+3437</f>
        <v>6405</v>
      </c>
      <c r="N24" s="282">
        <v>550000000</v>
      </c>
      <c r="O24" s="282">
        <v>183181682</v>
      </c>
      <c r="P24" s="254">
        <f t="shared" si="10"/>
        <v>0.12332329592116065</v>
      </c>
      <c r="Q24" s="254" t="e">
        <f t="shared" si="0"/>
        <v>#DIV/0!</v>
      </c>
      <c r="R24" s="236">
        <f t="shared" si="11"/>
        <v>-1.2187540451920342</v>
      </c>
      <c r="S24" s="236" t="e">
        <f t="shared" si="1"/>
        <v>#DIV/0!</v>
      </c>
      <c r="T24" s="236">
        <f t="shared" si="2"/>
        <v>0.26102709464985296</v>
      </c>
      <c r="U24" s="236" t="e">
        <f t="shared" si="3"/>
        <v>#DIV/0!</v>
      </c>
      <c r="V24" s="179"/>
      <c r="W24" s="238"/>
      <c r="X24" s="233"/>
      <c r="Y24" s="233"/>
      <c r="Z24" s="240" t="str">
        <f t="shared" si="4"/>
        <v/>
      </c>
      <c r="AA24" s="177" t="str">
        <f t="shared" si="5"/>
        <v/>
      </c>
      <c r="AB24" s="240" t="str">
        <f t="shared" si="6"/>
        <v/>
      </c>
      <c r="AC24" s="177" t="str">
        <f t="shared" si="7"/>
        <v/>
      </c>
      <c r="AD24" s="240" t="str">
        <f t="shared" si="8"/>
        <v/>
      </c>
      <c r="AE24" s="177" t="str">
        <f t="shared" si="9"/>
        <v/>
      </c>
      <c r="AF24" s="269"/>
    </row>
    <row r="25" spans="1:34" ht="45" customHeight="1" x14ac:dyDescent="0.25">
      <c r="A25" s="387"/>
      <c r="B25" s="60" t="s">
        <v>178</v>
      </c>
      <c r="C25" s="60" t="s">
        <v>179</v>
      </c>
      <c r="D25" s="74" t="s">
        <v>101</v>
      </c>
      <c r="E25" s="243">
        <v>0</v>
      </c>
      <c r="F25" s="243">
        <v>0</v>
      </c>
      <c r="G25" s="246">
        <v>0</v>
      </c>
      <c r="H25" s="259">
        <v>0</v>
      </c>
      <c r="I25" s="259">
        <v>0</v>
      </c>
      <c r="J25" s="246"/>
      <c r="K25" s="256"/>
      <c r="L25" s="256"/>
      <c r="M25" s="283">
        <v>1</v>
      </c>
      <c r="N25" s="284">
        <v>0</v>
      </c>
      <c r="O25" s="284">
        <v>0</v>
      </c>
      <c r="P25" s="250" t="str">
        <f t="shared" si="10"/>
        <v/>
      </c>
      <c r="Q25" s="160" t="str">
        <f>IF(OR(F25="",P25=""),"",MIN(1,P25/F25))</f>
        <v/>
      </c>
      <c r="R25" s="250" t="str">
        <f t="shared" si="11"/>
        <v/>
      </c>
      <c r="S25" s="250" t="str">
        <f t="shared" si="1"/>
        <v/>
      </c>
      <c r="T25" s="250" t="str">
        <f t="shared" si="2"/>
        <v/>
      </c>
      <c r="U25" s="250" t="str">
        <f t="shared" si="3"/>
        <v/>
      </c>
      <c r="V25" s="81"/>
      <c r="W25" s="251"/>
      <c r="X25" s="278"/>
      <c r="Y25" s="278"/>
      <c r="Z25" s="253" t="str">
        <f t="shared" si="4"/>
        <v/>
      </c>
      <c r="AA25" s="71" t="str">
        <f t="shared" si="5"/>
        <v/>
      </c>
      <c r="AB25" s="253" t="str">
        <f t="shared" si="6"/>
        <v/>
      </c>
      <c r="AC25" s="71" t="str">
        <f t="shared" si="7"/>
        <v/>
      </c>
      <c r="AD25" s="253" t="str">
        <f t="shared" si="8"/>
        <v/>
      </c>
      <c r="AE25" s="71" t="str">
        <f t="shared" si="9"/>
        <v/>
      </c>
      <c r="AF25" s="124"/>
    </row>
    <row r="26" spans="1:34" ht="40.5" customHeight="1" x14ac:dyDescent="0.25">
      <c r="A26" s="387"/>
      <c r="B26" s="60" t="s">
        <v>180</v>
      </c>
      <c r="C26" s="60" t="s">
        <v>150</v>
      </c>
      <c r="D26" s="60" t="s">
        <v>101</v>
      </c>
      <c r="E26" s="227">
        <v>0</v>
      </c>
      <c r="F26" s="228">
        <v>0</v>
      </c>
      <c r="G26" s="231">
        <v>0</v>
      </c>
      <c r="H26" s="268">
        <v>0</v>
      </c>
      <c r="I26" s="268">
        <v>0</v>
      </c>
      <c r="J26" s="231"/>
      <c r="K26" s="268"/>
      <c r="L26" s="268"/>
      <c r="M26" s="185"/>
      <c r="N26" s="235">
        <v>0</v>
      </c>
      <c r="O26" s="235">
        <v>0</v>
      </c>
      <c r="P26" s="236" t="str">
        <f t="shared" si="10"/>
        <v/>
      </c>
      <c r="Q26" s="170" t="str">
        <f t="shared" si="0"/>
        <v/>
      </c>
      <c r="R26" s="236" t="str">
        <f t="shared" si="11"/>
        <v/>
      </c>
      <c r="S26" s="236" t="str">
        <f t="shared" si="1"/>
        <v/>
      </c>
      <c r="T26" s="236" t="str">
        <f t="shared" si="2"/>
        <v/>
      </c>
      <c r="U26" s="236" t="str">
        <f t="shared" si="3"/>
        <v/>
      </c>
      <c r="V26" s="179"/>
      <c r="W26" s="238"/>
      <c r="X26" s="233"/>
      <c r="Y26" s="233"/>
      <c r="Z26" s="240" t="str">
        <f t="shared" si="4"/>
        <v/>
      </c>
      <c r="AA26" s="177" t="str">
        <f t="shared" si="5"/>
        <v/>
      </c>
      <c r="AB26" s="240" t="str">
        <f t="shared" si="6"/>
        <v/>
      </c>
      <c r="AC26" s="177" t="str">
        <f t="shared" si="7"/>
        <v/>
      </c>
      <c r="AD26" s="240" t="str">
        <f t="shared" si="8"/>
        <v/>
      </c>
      <c r="AE26" s="177" t="str">
        <f t="shared" si="9"/>
        <v/>
      </c>
      <c r="AF26" s="182"/>
      <c r="AH26" s="13"/>
    </row>
    <row r="27" spans="1:34" s="296" customFormat="1" ht="63.75" customHeight="1" x14ac:dyDescent="0.25">
      <c r="A27" s="386"/>
      <c r="B27" s="203" t="s">
        <v>181</v>
      </c>
      <c r="C27" s="203" t="s">
        <v>182</v>
      </c>
      <c r="D27" s="203" t="s">
        <v>99</v>
      </c>
      <c r="E27" s="285">
        <v>0.01</v>
      </c>
      <c r="F27" s="286">
        <v>0.01</v>
      </c>
      <c r="G27" s="287">
        <v>181.62</v>
      </c>
      <c r="H27" s="288">
        <v>2869065</v>
      </c>
      <c r="I27" s="288">
        <v>2869065</v>
      </c>
      <c r="J27" s="289"/>
      <c r="K27" s="288"/>
      <c r="L27" s="288"/>
      <c r="M27" s="290">
        <f>49+42</f>
        <v>91</v>
      </c>
      <c r="N27" s="249">
        <v>6647357</v>
      </c>
      <c r="O27" s="249">
        <f>804531+662881</f>
        <v>1467412</v>
      </c>
      <c r="P27" s="250">
        <f t="shared" si="10"/>
        <v>0.49895385970708073</v>
      </c>
      <c r="Q27" s="160">
        <f t="shared" si="0"/>
        <v>1</v>
      </c>
      <c r="R27" s="250">
        <f>IF(OR(H27="",N27=""),"",IFERROR(1-(N27/H27),""))</f>
        <v>-1.3169070759986266</v>
      </c>
      <c r="S27" s="250">
        <f t="shared" si="1"/>
        <v>-131.69070759986266</v>
      </c>
      <c r="T27" s="250">
        <f t="shared" si="2"/>
        <v>0.4885399947369613</v>
      </c>
      <c r="U27" s="250">
        <f t="shared" si="3"/>
        <v>1</v>
      </c>
      <c r="V27" s="291"/>
      <c r="W27" s="283"/>
      <c r="X27" s="292"/>
      <c r="Y27" s="292"/>
      <c r="Z27" s="293" t="str">
        <f t="shared" si="4"/>
        <v/>
      </c>
      <c r="AA27" s="294" t="str">
        <f t="shared" si="5"/>
        <v/>
      </c>
      <c r="AB27" s="293" t="str">
        <f t="shared" si="6"/>
        <v/>
      </c>
      <c r="AC27" s="294" t="str">
        <f t="shared" si="7"/>
        <v/>
      </c>
      <c r="AD27" s="293" t="str">
        <f t="shared" si="8"/>
        <v/>
      </c>
      <c r="AE27" s="294" t="str">
        <f t="shared" si="9"/>
        <v/>
      </c>
      <c r="AF27" s="295"/>
    </row>
    <row r="28" spans="1:34" ht="94.5" customHeight="1" x14ac:dyDescent="0.25">
      <c r="A28" s="60" t="s">
        <v>183</v>
      </c>
      <c r="B28" s="204" t="s">
        <v>184</v>
      </c>
      <c r="C28" s="60" t="s">
        <v>185</v>
      </c>
      <c r="D28" s="60" t="s">
        <v>101</v>
      </c>
      <c r="E28" s="227">
        <v>0</v>
      </c>
      <c r="F28" s="227">
        <v>0</v>
      </c>
      <c r="G28" s="231">
        <v>1</v>
      </c>
      <c r="H28" s="268">
        <v>220879315</v>
      </c>
      <c r="I28" s="268">
        <v>220879315</v>
      </c>
      <c r="J28" s="231"/>
      <c r="K28" s="268"/>
      <c r="L28" s="268"/>
      <c r="M28" s="234">
        <v>0</v>
      </c>
      <c r="N28" s="230">
        <v>0</v>
      </c>
      <c r="O28" s="230">
        <v>0</v>
      </c>
      <c r="P28" s="236">
        <f t="shared" si="10"/>
        <v>1</v>
      </c>
      <c r="Q28" s="170" t="e">
        <f t="shared" si="0"/>
        <v>#DIV/0!</v>
      </c>
      <c r="R28" s="236">
        <f t="shared" si="11"/>
        <v>1</v>
      </c>
      <c r="S28" s="236" t="e">
        <f t="shared" si="1"/>
        <v>#DIV/0!</v>
      </c>
      <c r="T28" s="236">
        <f t="shared" si="2"/>
        <v>1</v>
      </c>
      <c r="U28" s="236" t="e">
        <f t="shared" si="3"/>
        <v>#DIV/0!</v>
      </c>
      <c r="V28" s="179"/>
      <c r="W28" s="238"/>
      <c r="X28" s="233"/>
      <c r="Y28" s="233"/>
      <c r="Z28" s="240" t="str">
        <f t="shared" si="4"/>
        <v/>
      </c>
      <c r="AA28" s="177" t="str">
        <f t="shared" si="5"/>
        <v/>
      </c>
      <c r="AB28" s="240" t="str">
        <f t="shared" si="6"/>
        <v/>
      </c>
      <c r="AC28" s="177" t="str">
        <f t="shared" si="7"/>
        <v/>
      </c>
      <c r="AD28" s="240" t="str">
        <f t="shared" si="8"/>
        <v/>
      </c>
      <c r="AE28" s="177" t="str">
        <f t="shared" si="9"/>
        <v/>
      </c>
      <c r="AF28" s="182"/>
    </row>
    <row r="29" spans="1:34" ht="48.75" customHeight="1" x14ac:dyDescent="0.25">
      <c r="A29" s="385" t="s">
        <v>186</v>
      </c>
      <c r="B29" s="60" t="s">
        <v>187</v>
      </c>
      <c r="C29" s="60" t="s">
        <v>188</v>
      </c>
      <c r="D29" s="74" t="s">
        <v>101</v>
      </c>
      <c r="E29" s="243">
        <v>0</v>
      </c>
      <c r="F29" s="297">
        <v>0</v>
      </c>
      <c r="G29" s="246">
        <v>207025</v>
      </c>
      <c r="H29" s="259">
        <v>5801534</v>
      </c>
      <c r="I29" s="259">
        <v>5801534</v>
      </c>
      <c r="J29" s="246"/>
      <c r="K29" s="259"/>
      <c r="L29" s="259"/>
      <c r="M29" s="257">
        <v>117888</v>
      </c>
      <c r="N29" s="298">
        <v>21852136</v>
      </c>
      <c r="O29" s="298">
        <v>3467086</v>
      </c>
      <c r="P29" s="250">
        <f t="shared" si="10"/>
        <v>0.43056152638570222</v>
      </c>
      <c r="Q29" s="160" t="e">
        <f t="shared" si="0"/>
        <v>#DIV/0!</v>
      </c>
      <c r="R29" s="250">
        <f t="shared" si="11"/>
        <v>-2.7666134508562736</v>
      </c>
      <c r="S29" s="250" t="e">
        <f t="shared" si="1"/>
        <v>#DIV/0!</v>
      </c>
      <c r="T29" s="250">
        <f t="shared" si="2"/>
        <v>0.40238461069089659</v>
      </c>
      <c r="U29" s="250" t="e">
        <f t="shared" si="3"/>
        <v>#DIV/0!</v>
      </c>
      <c r="V29" s="81"/>
      <c r="W29" s="262"/>
      <c r="X29" s="299"/>
      <c r="Y29" s="299"/>
      <c r="Z29" s="253" t="str">
        <f t="shared" si="4"/>
        <v/>
      </c>
      <c r="AA29" s="71" t="str">
        <f t="shared" si="5"/>
        <v/>
      </c>
      <c r="AB29" s="253" t="str">
        <f t="shared" si="6"/>
        <v/>
      </c>
      <c r="AC29" s="71" t="str">
        <f t="shared" si="7"/>
        <v/>
      </c>
      <c r="AD29" s="253" t="str">
        <f t="shared" si="8"/>
        <v/>
      </c>
      <c r="AE29" s="71" t="str">
        <f t="shared" si="9"/>
        <v/>
      </c>
      <c r="AF29" s="82"/>
    </row>
    <row r="30" spans="1:34" ht="54" customHeight="1" x14ac:dyDescent="0.25">
      <c r="A30" s="386"/>
      <c r="B30" s="60" t="s">
        <v>189</v>
      </c>
      <c r="C30" s="60" t="s">
        <v>190</v>
      </c>
      <c r="D30" s="60" t="s">
        <v>99</v>
      </c>
      <c r="E30" s="227">
        <v>0.01</v>
      </c>
      <c r="F30" s="228">
        <v>0.01</v>
      </c>
      <c r="G30" s="231">
        <v>0</v>
      </c>
      <c r="H30" s="268">
        <v>0</v>
      </c>
      <c r="I30" s="268">
        <v>0</v>
      </c>
      <c r="J30" s="231"/>
      <c r="K30" s="268"/>
      <c r="L30" s="268"/>
      <c r="M30" s="264">
        <v>0</v>
      </c>
      <c r="N30" s="230">
        <v>0</v>
      </c>
      <c r="O30" s="230">
        <v>0</v>
      </c>
      <c r="P30" s="236" t="str">
        <f t="shared" si="10"/>
        <v/>
      </c>
      <c r="Q30" s="170" t="str">
        <f t="shared" si="0"/>
        <v/>
      </c>
      <c r="R30" s="300" t="str">
        <f>IF(OR(H30="",N30=""),"",IFERROR(1-(N30/H30),""))</f>
        <v/>
      </c>
      <c r="S30" s="236" t="str">
        <f t="shared" si="1"/>
        <v/>
      </c>
      <c r="T30" s="236" t="str">
        <f t="shared" si="2"/>
        <v/>
      </c>
      <c r="U30" s="236" t="str">
        <f t="shared" si="3"/>
        <v/>
      </c>
      <c r="V30" s="179"/>
      <c r="W30" s="264"/>
      <c r="X30" s="233"/>
      <c r="Y30" s="233"/>
      <c r="Z30" s="240" t="str">
        <f t="shared" si="4"/>
        <v/>
      </c>
      <c r="AA30" s="177" t="str">
        <f t="shared" si="5"/>
        <v/>
      </c>
      <c r="AB30" s="240" t="str">
        <f t="shared" si="6"/>
        <v/>
      </c>
      <c r="AC30" s="177" t="str">
        <f t="shared" si="7"/>
        <v/>
      </c>
      <c r="AD30" s="240" t="str">
        <f t="shared" si="8"/>
        <v/>
      </c>
      <c r="AE30" s="177" t="str">
        <f t="shared" si="9"/>
        <v/>
      </c>
      <c r="AF30" s="182"/>
    </row>
    <row r="31" spans="1:34" ht="90" customHeight="1" x14ac:dyDescent="0.25">
      <c r="A31" s="385" t="s">
        <v>191</v>
      </c>
      <c r="B31" s="60" t="s">
        <v>192</v>
      </c>
      <c r="C31" s="60" t="s">
        <v>150</v>
      </c>
      <c r="D31" s="74" t="s">
        <v>101</v>
      </c>
      <c r="E31" s="243">
        <v>0</v>
      </c>
      <c r="F31" s="243">
        <v>0</v>
      </c>
      <c r="G31" s="246">
        <v>0</v>
      </c>
      <c r="H31" s="259">
        <v>0</v>
      </c>
      <c r="I31" s="259">
        <v>0</v>
      </c>
      <c r="J31" s="246"/>
      <c r="K31" s="256"/>
      <c r="L31" s="256"/>
      <c r="M31" s="257">
        <v>0</v>
      </c>
      <c r="N31" s="249">
        <v>0</v>
      </c>
      <c r="O31" s="249">
        <v>0</v>
      </c>
      <c r="P31" s="250" t="str">
        <f t="shared" si="10"/>
        <v/>
      </c>
      <c r="Q31" s="160" t="str">
        <f t="shared" si="0"/>
        <v/>
      </c>
      <c r="R31" s="250" t="str">
        <f t="shared" si="11"/>
        <v/>
      </c>
      <c r="S31" s="250" t="str">
        <f t="shared" si="1"/>
        <v/>
      </c>
      <c r="T31" s="250" t="str">
        <f t="shared" si="2"/>
        <v/>
      </c>
      <c r="U31" s="250" t="str">
        <f t="shared" si="3"/>
        <v/>
      </c>
      <c r="V31" s="116"/>
      <c r="W31" s="251"/>
      <c r="X31" s="278"/>
      <c r="Y31" s="278"/>
      <c r="Z31" s="253" t="str">
        <f t="shared" si="4"/>
        <v/>
      </c>
      <c r="AA31" s="71" t="str">
        <f t="shared" si="5"/>
        <v/>
      </c>
      <c r="AB31" s="253" t="str">
        <f t="shared" si="6"/>
        <v/>
      </c>
      <c r="AC31" s="71" t="str">
        <f t="shared" si="7"/>
        <v/>
      </c>
      <c r="AD31" s="253" t="str">
        <f t="shared" si="8"/>
        <v/>
      </c>
      <c r="AE31" s="71" t="str">
        <f t="shared" si="9"/>
        <v/>
      </c>
      <c r="AF31" s="270"/>
    </row>
    <row r="32" spans="1:34" ht="68.25" customHeight="1" x14ac:dyDescent="0.25">
      <c r="A32" s="386"/>
      <c r="B32" s="60" t="s">
        <v>193</v>
      </c>
      <c r="C32" s="60" t="s">
        <v>150</v>
      </c>
      <c r="D32" s="60" t="s">
        <v>101</v>
      </c>
      <c r="E32" s="227">
        <v>0</v>
      </c>
      <c r="F32" s="227">
        <v>0</v>
      </c>
      <c r="G32" s="231">
        <v>0</v>
      </c>
      <c r="H32" s="268">
        <v>0</v>
      </c>
      <c r="I32" s="268">
        <v>0</v>
      </c>
      <c r="J32" s="231"/>
      <c r="K32" s="254"/>
      <c r="L32" s="254"/>
      <c r="M32" s="264">
        <v>0</v>
      </c>
      <c r="N32" s="230"/>
      <c r="O32" s="230"/>
      <c r="P32" s="236" t="str">
        <f t="shared" si="10"/>
        <v/>
      </c>
      <c r="Q32" s="170" t="str">
        <f t="shared" si="0"/>
        <v/>
      </c>
      <c r="R32" s="236" t="str">
        <f t="shared" si="11"/>
        <v/>
      </c>
      <c r="S32" s="236" t="str">
        <f t="shared" si="1"/>
        <v/>
      </c>
      <c r="T32" s="236" t="str">
        <f t="shared" si="2"/>
        <v/>
      </c>
      <c r="U32" s="236" t="str">
        <f t="shared" si="3"/>
        <v/>
      </c>
      <c r="V32" s="173"/>
      <c r="W32" s="238"/>
      <c r="X32" s="233"/>
      <c r="Y32" s="233"/>
      <c r="Z32" s="240" t="str">
        <f t="shared" si="4"/>
        <v/>
      </c>
      <c r="AA32" s="177" t="str">
        <f t="shared" si="5"/>
        <v/>
      </c>
      <c r="AB32" s="240" t="str">
        <f t="shared" si="6"/>
        <v/>
      </c>
      <c r="AC32" s="177" t="str">
        <f t="shared" si="7"/>
        <v/>
      </c>
      <c r="AD32" s="240" t="str">
        <f t="shared" si="8"/>
        <v/>
      </c>
      <c r="AE32" s="177" t="str">
        <f t="shared" si="9"/>
        <v/>
      </c>
      <c r="AF32" s="241"/>
    </row>
    <row r="33" spans="1:32" ht="147" customHeight="1" x14ac:dyDescent="0.25">
      <c r="A33" s="60" t="s">
        <v>194</v>
      </c>
      <c r="B33" s="60" t="s">
        <v>195</v>
      </c>
      <c r="C33" s="60" t="s">
        <v>150</v>
      </c>
      <c r="D33" s="74" t="s">
        <v>101</v>
      </c>
      <c r="E33" s="243">
        <v>0</v>
      </c>
      <c r="F33" s="243">
        <v>0</v>
      </c>
      <c r="G33" s="246">
        <v>15</v>
      </c>
      <c r="H33" s="259">
        <v>655550</v>
      </c>
      <c r="I33" s="259">
        <v>655550</v>
      </c>
      <c r="J33" s="246"/>
      <c r="K33" s="259"/>
      <c r="L33" s="259"/>
      <c r="M33" s="257">
        <v>0</v>
      </c>
      <c r="N33" s="249">
        <v>0</v>
      </c>
      <c r="O33" s="249">
        <v>0</v>
      </c>
      <c r="P33" s="250">
        <f t="shared" si="10"/>
        <v>1</v>
      </c>
      <c r="Q33" s="160" t="e">
        <f t="shared" si="0"/>
        <v>#DIV/0!</v>
      </c>
      <c r="R33" s="250">
        <f t="shared" si="11"/>
        <v>1</v>
      </c>
      <c r="S33" s="250" t="e">
        <f t="shared" si="1"/>
        <v>#DIV/0!</v>
      </c>
      <c r="T33" s="250">
        <f t="shared" si="2"/>
        <v>1</v>
      </c>
      <c r="U33" s="250" t="e">
        <f t="shared" si="3"/>
        <v>#DIV/0!</v>
      </c>
      <c r="V33" s="129"/>
      <c r="W33" s="251"/>
      <c r="X33" s="278"/>
      <c r="Y33" s="278"/>
      <c r="Z33" s="253" t="str">
        <f t="shared" si="4"/>
        <v/>
      </c>
      <c r="AA33" s="71" t="str">
        <f t="shared" si="5"/>
        <v/>
      </c>
      <c r="AB33" s="253" t="str">
        <f t="shared" si="6"/>
        <v/>
      </c>
      <c r="AC33" s="71" t="str">
        <f t="shared" si="7"/>
        <v/>
      </c>
      <c r="AD33" s="253" t="str">
        <f t="shared" si="8"/>
        <v/>
      </c>
      <c r="AE33" s="71" t="str">
        <f t="shared" si="9"/>
        <v/>
      </c>
      <c r="AF33" s="267"/>
    </row>
    <row r="34" spans="1:32" s="16" customFormat="1" ht="75" customHeight="1" x14ac:dyDescent="0.25">
      <c r="A34" s="60" t="s">
        <v>196</v>
      </c>
      <c r="B34" s="60" t="s">
        <v>197</v>
      </c>
      <c r="C34" s="60" t="s">
        <v>150</v>
      </c>
      <c r="D34" s="60" t="s">
        <v>101</v>
      </c>
      <c r="E34" s="227">
        <v>0</v>
      </c>
      <c r="F34" s="227">
        <v>0</v>
      </c>
      <c r="G34" s="231">
        <v>1</v>
      </c>
      <c r="H34" s="258">
        <v>3447000</v>
      </c>
      <c r="I34" s="258">
        <v>3447000</v>
      </c>
      <c r="J34" s="231"/>
      <c r="K34" s="258"/>
      <c r="L34" s="258"/>
      <c r="M34" s="264">
        <v>3</v>
      </c>
      <c r="N34" s="230">
        <v>16995614</v>
      </c>
      <c r="O34" s="230">
        <v>14997492</v>
      </c>
      <c r="P34" s="300">
        <f t="shared" si="10"/>
        <v>-2</v>
      </c>
      <c r="Q34" s="170" t="e">
        <f>IF(OR(F34="",P34=""),"",MIN(1,P34/F34))</f>
        <v>#DIV/0!</v>
      </c>
      <c r="R34" s="236">
        <f t="shared" si="11"/>
        <v>-3.9305523643748188</v>
      </c>
      <c r="S34" s="236" t="e">
        <f t="shared" si="1"/>
        <v>#DIV/0!</v>
      </c>
      <c r="T34" s="236">
        <f t="shared" si="2"/>
        <v>-3.350882506527415</v>
      </c>
      <c r="U34" s="236" t="e">
        <f t="shared" si="3"/>
        <v>#DIV/0!</v>
      </c>
      <c r="V34" s="60"/>
      <c r="W34" s="301"/>
      <c r="X34" s="232"/>
      <c r="Y34" s="232"/>
      <c r="Z34" s="240" t="str">
        <f t="shared" si="4"/>
        <v/>
      </c>
      <c r="AA34" s="177" t="str">
        <f t="shared" si="5"/>
        <v/>
      </c>
      <c r="AB34" s="240" t="str">
        <f t="shared" si="6"/>
        <v/>
      </c>
      <c r="AC34" s="177" t="str">
        <f t="shared" si="7"/>
        <v/>
      </c>
      <c r="AD34" s="240" t="str">
        <f t="shared" si="8"/>
        <v/>
      </c>
      <c r="AE34" s="177" t="str">
        <f t="shared" si="9"/>
        <v/>
      </c>
      <c r="AF34" s="302"/>
    </row>
    <row r="35" spans="1:32" ht="105" customHeight="1" x14ac:dyDescent="0.25">
      <c r="A35" s="385" t="s">
        <v>198</v>
      </c>
      <c r="B35" s="60" t="s">
        <v>199</v>
      </c>
      <c r="C35" s="60" t="s">
        <v>200</v>
      </c>
      <c r="D35" s="74" t="s">
        <v>101</v>
      </c>
      <c r="E35" s="243">
        <v>0</v>
      </c>
      <c r="F35" s="243">
        <v>0</v>
      </c>
      <c r="G35" s="246">
        <v>0</v>
      </c>
      <c r="H35" s="259">
        <v>0</v>
      </c>
      <c r="I35" s="259">
        <v>0</v>
      </c>
      <c r="J35" s="246"/>
      <c r="K35" s="256"/>
      <c r="L35" s="256"/>
      <c r="M35" s="257">
        <v>0</v>
      </c>
      <c r="N35" s="249">
        <v>0</v>
      </c>
      <c r="O35" s="249">
        <v>0</v>
      </c>
      <c r="P35" s="250" t="str">
        <f>IF(OR(G35="",M35=""),"",IFERROR(1-(M35/G35),""))</f>
        <v/>
      </c>
      <c r="Q35" s="160" t="str">
        <f t="shared" si="0"/>
        <v/>
      </c>
      <c r="R35" s="250" t="str">
        <f t="shared" si="11"/>
        <v/>
      </c>
      <c r="S35" s="250" t="str">
        <f t="shared" si="1"/>
        <v/>
      </c>
      <c r="T35" s="250" t="str">
        <f t="shared" si="2"/>
        <v/>
      </c>
      <c r="U35" s="250" t="str">
        <f t="shared" si="3"/>
        <v/>
      </c>
      <c r="V35" s="116"/>
      <c r="W35" s="251"/>
      <c r="X35" s="278"/>
      <c r="Y35" s="278"/>
      <c r="Z35" s="253" t="str">
        <f t="shared" si="4"/>
        <v/>
      </c>
      <c r="AA35" s="71" t="str">
        <f t="shared" si="5"/>
        <v/>
      </c>
      <c r="AB35" s="253" t="str">
        <f t="shared" si="6"/>
        <v/>
      </c>
      <c r="AC35" s="71" t="str">
        <f t="shared" si="7"/>
        <v/>
      </c>
      <c r="AD35" s="253" t="str">
        <f t="shared" si="8"/>
        <v/>
      </c>
      <c r="AE35" s="71" t="str">
        <f t="shared" si="9"/>
        <v/>
      </c>
      <c r="AF35" s="270"/>
    </row>
    <row r="36" spans="1:32" ht="105" customHeight="1" x14ac:dyDescent="0.25">
      <c r="A36" s="386"/>
      <c r="B36" s="60" t="s">
        <v>201</v>
      </c>
      <c r="C36" s="60" t="s">
        <v>200</v>
      </c>
      <c r="D36" s="60" t="s">
        <v>101</v>
      </c>
      <c r="E36" s="227">
        <v>0</v>
      </c>
      <c r="F36" s="227">
        <v>0</v>
      </c>
      <c r="G36" s="231">
        <v>0</v>
      </c>
      <c r="H36" s="268">
        <v>0</v>
      </c>
      <c r="I36" s="268">
        <v>0</v>
      </c>
      <c r="J36" s="231"/>
      <c r="K36" s="254"/>
      <c r="L36" s="254"/>
      <c r="M36" s="234">
        <v>0</v>
      </c>
      <c r="N36" s="230">
        <v>0</v>
      </c>
      <c r="O36" s="230">
        <v>0</v>
      </c>
      <c r="P36" s="236" t="str">
        <f t="shared" si="10"/>
        <v/>
      </c>
      <c r="Q36" s="170" t="str">
        <f t="shared" si="0"/>
        <v/>
      </c>
      <c r="R36" s="236" t="str">
        <f t="shared" si="11"/>
        <v/>
      </c>
      <c r="S36" s="236" t="str">
        <f t="shared" si="1"/>
        <v/>
      </c>
      <c r="T36" s="236" t="str">
        <f t="shared" si="2"/>
        <v/>
      </c>
      <c r="U36" s="236" t="str">
        <f t="shared" si="3"/>
        <v/>
      </c>
      <c r="V36" s="173"/>
      <c r="W36" s="238"/>
      <c r="X36" s="233"/>
      <c r="Y36" s="233"/>
      <c r="Z36" s="240" t="str">
        <f t="shared" si="4"/>
        <v/>
      </c>
      <c r="AA36" s="177" t="str">
        <f t="shared" si="5"/>
        <v/>
      </c>
      <c r="AB36" s="240" t="str">
        <f t="shared" si="6"/>
        <v/>
      </c>
      <c r="AC36" s="177" t="str">
        <f t="shared" si="7"/>
        <v/>
      </c>
      <c r="AD36" s="240" t="str">
        <f t="shared" si="8"/>
        <v/>
      </c>
      <c r="AE36" s="177" t="str">
        <f t="shared" si="9"/>
        <v/>
      </c>
      <c r="AF36" s="241"/>
    </row>
    <row r="37" spans="1:32" ht="105" customHeight="1" x14ac:dyDescent="0.25">
      <c r="A37" s="385" t="s">
        <v>202</v>
      </c>
      <c r="B37" s="60" t="s">
        <v>203</v>
      </c>
      <c r="C37" s="60" t="s">
        <v>204</v>
      </c>
      <c r="D37" s="74" t="s">
        <v>101</v>
      </c>
      <c r="E37" s="243">
        <v>0</v>
      </c>
      <c r="F37" s="297">
        <v>0</v>
      </c>
      <c r="G37" s="289">
        <v>896</v>
      </c>
      <c r="H37" s="114">
        <v>6721740</v>
      </c>
      <c r="I37" s="114">
        <v>6721740</v>
      </c>
      <c r="J37" s="113"/>
      <c r="K37" s="114"/>
      <c r="L37" s="114"/>
      <c r="M37" s="130">
        <v>867</v>
      </c>
      <c r="N37" s="249">
        <v>6720050</v>
      </c>
      <c r="O37" s="249">
        <v>6720050</v>
      </c>
      <c r="P37" s="250">
        <f t="shared" si="10"/>
        <v>3.2366071428571397E-2</v>
      </c>
      <c r="Q37" s="160" t="e">
        <f t="shared" si="0"/>
        <v>#DIV/0!</v>
      </c>
      <c r="R37" s="250">
        <f t="shared" si="11"/>
        <v>2.514229946413149E-4</v>
      </c>
      <c r="S37" s="250" t="e">
        <f t="shared" si="1"/>
        <v>#DIV/0!</v>
      </c>
      <c r="T37" s="250">
        <f t="shared" si="2"/>
        <v>2.514229946413149E-4</v>
      </c>
      <c r="U37" s="250" t="e">
        <f t="shared" si="3"/>
        <v>#DIV/0!</v>
      </c>
      <c r="V37" s="131"/>
      <c r="W37" s="303"/>
      <c r="X37" s="278"/>
      <c r="Y37" s="278"/>
      <c r="Z37" s="253" t="str">
        <f t="shared" si="4"/>
        <v/>
      </c>
      <c r="AA37" s="71" t="str">
        <f t="shared" si="5"/>
        <v/>
      </c>
      <c r="AB37" s="253" t="str">
        <f t="shared" si="6"/>
        <v/>
      </c>
      <c r="AC37" s="71" t="str">
        <f t="shared" si="7"/>
        <v/>
      </c>
      <c r="AD37" s="253" t="str">
        <f t="shared" si="8"/>
        <v/>
      </c>
      <c r="AE37" s="71" t="str">
        <f t="shared" si="9"/>
        <v/>
      </c>
      <c r="AF37" s="124"/>
    </row>
    <row r="38" spans="1:32" ht="60" customHeight="1" x14ac:dyDescent="0.25">
      <c r="A38" s="387"/>
      <c r="B38" s="60" t="s">
        <v>205</v>
      </c>
      <c r="C38" s="60" t="s">
        <v>150</v>
      </c>
      <c r="D38" s="60" t="s">
        <v>101</v>
      </c>
      <c r="E38" s="227">
        <v>0</v>
      </c>
      <c r="F38" s="227">
        <v>0</v>
      </c>
      <c r="G38" s="231">
        <v>0</v>
      </c>
      <c r="H38" s="133">
        <v>0</v>
      </c>
      <c r="I38" s="133">
        <v>0</v>
      </c>
      <c r="J38" s="118"/>
      <c r="K38" s="192"/>
      <c r="L38" s="192"/>
      <c r="M38" s="199">
        <v>0</v>
      </c>
      <c r="N38" s="304">
        <v>0</v>
      </c>
      <c r="O38" s="304">
        <v>0</v>
      </c>
      <c r="P38" s="236" t="str">
        <f t="shared" si="10"/>
        <v/>
      </c>
      <c r="Q38" s="170" t="str">
        <f t="shared" si="0"/>
        <v/>
      </c>
      <c r="R38" s="236" t="str">
        <f t="shared" si="11"/>
        <v/>
      </c>
      <c r="S38" s="236" t="str">
        <f t="shared" si="1"/>
        <v/>
      </c>
      <c r="T38" s="236" t="str">
        <f t="shared" si="2"/>
        <v/>
      </c>
      <c r="U38" s="236" t="str">
        <f t="shared" si="3"/>
        <v/>
      </c>
      <c r="V38" s="305"/>
      <c r="W38" s="238"/>
      <c r="X38" s="233"/>
      <c r="Y38" s="233"/>
      <c r="Z38" s="240" t="str">
        <f t="shared" si="4"/>
        <v/>
      </c>
      <c r="AA38" s="177" t="str">
        <f t="shared" si="5"/>
        <v/>
      </c>
      <c r="AB38" s="240" t="str">
        <f t="shared" si="6"/>
        <v/>
      </c>
      <c r="AC38" s="177" t="str">
        <f t="shared" si="7"/>
        <v/>
      </c>
      <c r="AD38" s="240" t="str">
        <f t="shared" si="8"/>
        <v/>
      </c>
      <c r="AE38" s="177" t="str">
        <f t="shared" si="9"/>
        <v/>
      </c>
      <c r="AF38" s="306"/>
    </row>
    <row r="39" spans="1:32" ht="78.75" customHeight="1" x14ac:dyDescent="0.25">
      <c r="A39" s="386"/>
      <c r="B39" s="60" t="s">
        <v>206</v>
      </c>
      <c r="C39" s="197" t="s">
        <v>207</v>
      </c>
      <c r="D39" s="74" t="s">
        <v>101</v>
      </c>
      <c r="E39" s="243">
        <v>0</v>
      </c>
      <c r="F39" s="297">
        <v>0</v>
      </c>
      <c r="G39" s="307">
        <v>123720</v>
      </c>
      <c r="H39" s="114">
        <v>124197920</v>
      </c>
      <c r="I39" s="114">
        <v>124197920</v>
      </c>
      <c r="J39" s="113"/>
      <c r="K39" s="114"/>
      <c r="L39" s="114"/>
      <c r="M39" s="308">
        <v>96120</v>
      </c>
      <c r="N39" s="249">
        <v>109936780</v>
      </c>
      <c r="O39" s="249">
        <v>109936780</v>
      </c>
      <c r="P39" s="250">
        <f t="shared" si="10"/>
        <v>0.22308438409311349</v>
      </c>
      <c r="Q39" s="160" t="e">
        <f t="shared" si="0"/>
        <v>#DIV/0!</v>
      </c>
      <c r="R39" s="250">
        <f>IF(OR(H39="",N39=""),"",IFERROR(1-(N39/H39),""))</f>
        <v>0.11482591656929519</v>
      </c>
      <c r="S39" s="250" t="e">
        <f t="shared" si="1"/>
        <v>#DIV/0!</v>
      </c>
      <c r="T39" s="250">
        <f>IF(OR(I39="",O39=""),"",IFERROR(1-(O39/I39),""))</f>
        <v>0.11482591656929519</v>
      </c>
      <c r="U39" s="250" t="e">
        <f t="shared" si="3"/>
        <v>#DIV/0!</v>
      </c>
      <c r="V39" s="309"/>
      <c r="W39" s="137"/>
      <c r="X39" s="278"/>
      <c r="Y39" s="278"/>
      <c r="Z39" s="253" t="str">
        <f t="shared" si="4"/>
        <v/>
      </c>
      <c r="AA39" s="71" t="str">
        <f t="shared" si="5"/>
        <v/>
      </c>
      <c r="AB39" s="253" t="str">
        <f t="shared" si="6"/>
        <v/>
      </c>
      <c r="AC39" s="71" t="str">
        <f t="shared" si="7"/>
        <v/>
      </c>
      <c r="AD39" s="253" t="str">
        <f t="shared" si="8"/>
        <v/>
      </c>
      <c r="AE39" s="71" t="str">
        <f t="shared" si="9"/>
        <v/>
      </c>
      <c r="AF39" s="310"/>
    </row>
    <row r="40" spans="1:32" ht="78.75" customHeight="1" x14ac:dyDescent="0.25">
      <c r="A40" s="311" t="s">
        <v>208</v>
      </c>
      <c r="B40" s="311" t="s">
        <v>209</v>
      </c>
      <c r="C40" s="312" t="s">
        <v>210</v>
      </c>
      <c r="D40" s="311" t="s">
        <v>101</v>
      </c>
      <c r="E40" s="313"/>
      <c r="F40" s="314"/>
      <c r="G40" s="315"/>
      <c r="H40" s="316"/>
      <c r="I40" s="316"/>
      <c r="J40" s="317"/>
      <c r="K40" s="316"/>
      <c r="L40" s="316"/>
      <c r="M40" s="318"/>
      <c r="N40" s="319"/>
      <c r="O40" s="319"/>
      <c r="P40" s="320" t="str">
        <f t="shared" si="10"/>
        <v/>
      </c>
      <c r="Q40" s="321" t="str">
        <f t="shared" si="0"/>
        <v/>
      </c>
      <c r="R40" s="320" t="str">
        <f t="shared" si="11"/>
        <v/>
      </c>
      <c r="S40" s="320" t="str">
        <f t="shared" si="1"/>
        <v/>
      </c>
      <c r="T40" s="320" t="str">
        <f t="shared" si="2"/>
        <v/>
      </c>
      <c r="U40" s="320" t="str">
        <f t="shared" si="3"/>
        <v/>
      </c>
      <c r="V40" s="322"/>
      <c r="W40" s="318"/>
      <c r="X40" s="323"/>
      <c r="Y40" s="323"/>
      <c r="Z40" s="324" t="str">
        <f t="shared" si="4"/>
        <v/>
      </c>
      <c r="AA40" s="325" t="str">
        <f t="shared" si="5"/>
        <v/>
      </c>
      <c r="AB40" s="324" t="str">
        <f t="shared" si="6"/>
        <v/>
      </c>
      <c r="AC40" s="325" t="str">
        <f t="shared" si="7"/>
        <v/>
      </c>
      <c r="AD40" s="324" t="str">
        <f t="shared" si="8"/>
        <v/>
      </c>
      <c r="AE40" s="325" t="str">
        <f t="shared" si="9"/>
        <v/>
      </c>
      <c r="AF40" s="326"/>
    </row>
    <row r="41" spans="1:32" x14ac:dyDescent="0.25">
      <c r="AB41" s="331"/>
      <c r="AC41" s="331"/>
      <c r="AD41" s="331"/>
    </row>
    <row r="42" spans="1:32" x14ac:dyDescent="0.25">
      <c r="AB42" s="331"/>
      <c r="AC42" s="331"/>
      <c r="AD42" s="331"/>
    </row>
    <row r="43" spans="1:32" x14ac:dyDescent="0.25">
      <c r="S43" s="30"/>
      <c r="AB43" s="331"/>
      <c r="AC43" s="331"/>
      <c r="AD43" s="331"/>
    </row>
    <row r="44" spans="1:32" x14ac:dyDescent="0.25">
      <c r="AB44" s="331"/>
      <c r="AC44" s="331"/>
      <c r="AD44" s="331"/>
    </row>
    <row r="45" spans="1:32" x14ac:dyDescent="0.25">
      <c r="AB45" s="331"/>
      <c r="AC45" s="331"/>
      <c r="AD45" s="331"/>
    </row>
    <row r="46" spans="1:32" x14ac:dyDescent="0.25">
      <c r="AB46" s="331"/>
      <c r="AC46" s="331"/>
      <c r="AD46" s="331"/>
    </row>
    <row r="47" spans="1:32" x14ac:dyDescent="0.25">
      <c r="AB47" s="331"/>
      <c r="AC47" s="331"/>
      <c r="AD47" s="331"/>
    </row>
  </sheetData>
  <autoFilter ref="A8:AL40" xr:uid="{7B162E61-4E30-4D8E-826E-1F6C8FE87096}"/>
  <mergeCells count="16">
    <mergeCell ref="A6:F6"/>
    <mergeCell ref="M6:AF6"/>
    <mergeCell ref="B1:AF1"/>
    <mergeCell ref="A2:F2"/>
    <mergeCell ref="A3:F3"/>
    <mergeCell ref="A4:F4"/>
    <mergeCell ref="A5:AF5"/>
    <mergeCell ref="A31:A32"/>
    <mergeCell ref="A35:A36"/>
    <mergeCell ref="A37:A39"/>
    <mergeCell ref="M7:R7"/>
    <mergeCell ref="W7:AF7"/>
    <mergeCell ref="A12:A13"/>
    <mergeCell ref="A21:A23"/>
    <mergeCell ref="A24:A27"/>
    <mergeCell ref="A29:A30"/>
  </mergeCells>
  <dataValidations count="24">
    <dataValidation allowBlank="1" showInputMessage="1" showErrorMessage="1" prompt="Relacione los giros realizados  en el  periodo de reporte para el rubro y el componente. Valores en pesos._x000a_" sqref="X9:Y9" xr:uid="{EC9E9BC7-2455-478C-997E-804123CA09BD}"/>
    <dataValidation allowBlank="1" showInputMessage="1" showErrorMessage="1" prompt="Relacione los giros realizados  en el  periodo de reporte para el rubro y el componente. Valores en pesos." sqref="N9:O9" xr:uid="{8EC4A730-84C5-40E6-9C5F-F2C804BC12BA}"/>
    <dataValidation allowBlank="1" showInputMessage="1" showErrorMessage="1" prompt="Relacione el dato de consumo asociado al rubro, componente y unidad de medida en el periodo de reporte._x000a_" sqref="M9 W9" xr:uid="{D5B7A1FB-D80F-4833-AEFD-F650D1FFE7B6}"/>
    <dataValidation allowBlank="1" showErrorMessage="1" prompt="Solo aplica para gastos de funcionamiento." sqref="A8" xr:uid="{E28C1D61-B022-4762-A542-4D37E67D5B05}"/>
    <dataValidation type="list" allowBlank="1" showInputMessage="1" showErrorMessage="1" sqref="L2:O2 AF2" xr:uid="{849FF686-48B0-4C34-8669-8F13A3D097E3}">
      <formula1>INDIRECT(B2)</formula1>
    </dataValidation>
    <dataValidation type="list" allowBlank="1" showInputMessage="1" showErrorMessage="1" sqref="R2" xr:uid="{EA521C67-8497-4280-B6EF-3450973C2739}">
      <formula1>INDIRECT(F2)</formula1>
    </dataValidation>
    <dataValidation type="list" allowBlank="1" showInputMessage="1" showErrorMessage="1" sqref="P2:Q2" xr:uid="{0A9CD05B-43A9-41F8-94C1-795B92453F62}">
      <formula1>INDIRECT(E2)</formula1>
    </dataValidation>
    <dataValidation type="list" allowBlank="1" showInputMessage="1" showErrorMessage="1" sqref="AE2" xr:uid="{CB430F3F-6CBA-4F2D-9D54-2FCD945E98A5}">
      <formula1>INDIRECT(O2)</formula1>
    </dataValidation>
    <dataValidation type="list" allowBlank="1" showInputMessage="1" showErrorMessage="1" sqref="H2:I2" xr:uid="{627484CB-76D4-4FF1-94DD-3334B34172D7}">
      <formula1>INDIRECT(A2)</formula1>
    </dataValidation>
    <dataValidation allowBlank="1" showInputMessage="1" showErrorMessage="1" prompt="Relacione el dato de consumo asociado al rubro, componente y unidad de medida reportado en el  mismo periodo del año anterior_x000a_" sqref="G9 J9:K9" xr:uid="{A45E0936-DF73-4209-9990-DEC13FE83DA2}"/>
    <dataValidation allowBlank="1" showInputMessage="1" showErrorMessage="1" prompt="Relacione los giros realizados  en el  mismo periodo del año anterior, relacionados con el rubro y el componente. valores en pesos." sqref="H9:I9" xr:uid="{C11E7309-0BBB-4BFB-868A-78F255D93DFD}"/>
    <dataValidation type="list" allowBlank="1" showInputMessage="1" showErrorMessage="1" sqref="S2:AD2" xr:uid="{6C00C03D-667B-4B4C-962A-A252CFC9FE21}">
      <formula1>INDIRECT(#REF!)</formula1>
    </dataValidation>
    <dataValidation allowBlank="1" showInputMessage="1" showErrorMessage="1" prompt="Relacione los giros realizados  en el  mismo periodo del año anterior, relacionados con el rubro y el componente. Valores en pesos." sqref="K9:L9" xr:uid="{BB89F76B-96A1-4D98-8B5A-EB4101DA01C6}"/>
    <dataValidation allowBlank="1" showInputMessage="1" showErrorMessage="1" prompt="Si en la celda &quot;E&quot;, selecionó SI, defina una meta en porcentaje para mantener o reducir el gasto en la vigencia. (En unidad de medida)" sqref="F9" xr:uid="{624DBAD2-511F-4ED2-A47A-12FAAF08F414}"/>
    <dataValidation allowBlank="1" showInputMessage="1" showErrorMessage="1" prompt="Si en la celda &quot;E&quot;, selecionó SI, defina una meta en porcentaje para mantener o reducir el gasto en la vigencia. (En giros presupuestales)" sqref="E9" xr:uid="{511B1866-7727-4E49-A78F-71EBAA06689C}"/>
    <dataValidation allowBlank="1" showInputMessage="1" showErrorMessage="1" prompt="Si el rubro y componente se espera mantener o reducir en la vigencia (se selcciona como gasto elegible), seleccione SI, en caso contrario seleccione NO. _x000a__x000a_Si selecciona NO, se debe diligencuir las columnas H en adelante" sqref="D9" xr:uid="{EBD34464-9FAB-4C7F-BEE1-5578CFF05824}"/>
    <dataValidation allowBlank="1" showInputMessage="1" showErrorMessage="1" prompt="Defina la referencia que se usará  para medir el rubro o componente. Ejem. Metro cúbico, personas, horas, entre otros." sqref="C9" xr:uid="{AFE4F110-FF57-448F-86BA-FFECFDE0A491}"/>
    <dataValidation allowBlank="1" showErrorMessage="1" sqref="Z8:AA8" xr:uid="{389FA6F6-5143-4608-8694-9AF0D64BAEA9}"/>
    <dataValidation allowBlank="1" showErrorMessage="1" prompt="Relacione el dato de consumo asociado al rubro, componente y unidad de medida en el periodo de reporte._x000a_" sqref="M8:O8 W8:Y8" xr:uid="{8447A91D-792D-452E-B0F0-A118B1D10388}"/>
    <dataValidation allowBlank="1" showErrorMessage="1" prompt="Relacione el dato de consumo asociado al rubro, componente y unidad de medida reportado en el  mismo periodo del año anterior_x000a_" sqref="G8" xr:uid="{456D7054-CB62-4CC9-A973-1F71C15C3911}"/>
    <dataValidation allowBlank="1" showErrorMessage="1" prompt="Si en la celda &quot;E&quot;, selecionó SI, defina una meta en porcentaje para mantener o reducir el gasto en la vigencia. (En unidad de medida)" sqref="F8" xr:uid="{46BD6116-DC40-4103-832E-D6A0844C67B3}"/>
    <dataValidation allowBlank="1" showErrorMessage="1" prompt="Si en la celda &quot;E&quot;, selecionó SI, defina una meta en porcentaje para mantener o reducir el gasto en la vigencia. (En giros presupuestales)" sqref="E8" xr:uid="{E4D25E31-6321-468A-9F2A-B3282493382F}"/>
    <dataValidation allowBlank="1" showErrorMessage="1" prompt="Si el rubro y componente se espera mantener o reducir en la vigencia (se selcciona como gasto elegible), seleccione SI, en caso contrario seleccione NO. _x000a__x000a_Si selecciona NO, se debe diligencuir las columnas H en adelante" sqref="D8" xr:uid="{CDA54F6E-89AB-407F-A360-27208799D432}"/>
    <dataValidation allowBlank="1" showErrorMessage="1" prompt="Defina la referencia que se usará  para medir el rubro o componente. Ejem. Metro cúbico, personas, horas, entre otros." sqref="C8" xr:uid="{B7192BA2-C744-4A6F-BBA6-8390FE69C2B0}"/>
  </dataValidations>
  <pageMargins left="0.7" right="0.7" top="0.75" bottom="0.75" header="0.3" footer="0.3"/>
  <pageSetup orientation="portrait" horizontalDpi="300" verticalDpi="30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F2C72-1CC0-4B48-8C53-51E7A80626A2}">
  <dimension ref="A1:AH46"/>
  <sheetViews>
    <sheetView showGridLines="0" zoomScale="70" zoomScaleNormal="70" workbookViewId="0">
      <pane ySplit="8" topLeftCell="A9" activePane="bottomLeft" state="frozen"/>
      <selection activeCell="B1" sqref="B1"/>
      <selection pane="bottomLeft" activeCell="O34" sqref="O34"/>
    </sheetView>
  </sheetViews>
  <sheetFormatPr baseColWidth="10" defaultColWidth="11.42578125" defaultRowHeight="15" outlineLevelCol="1" x14ac:dyDescent="0.25"/>
  <cols>
    <col min="1" max="1" width="40.28515625" style="9" customWidth="1"/>
    <col min="2" max="2" width="23.5703125" style="9" customWidth="1"/>
    <col min="3" max="3" width="19.42578125" style="9" customWidth="1"/>
    <col min="4" max="4" width="7" style="9" customWidth="1"/>
    <col min="5" max="6" width="18.85546875" style="209" customWidth="1"/>
    <col min="7" max="7" width="18" style="327" customWidth="1"/>
    <col min="8" max="8" width="20.140625" style="328" customWidth="1"/>
    <col min="9" max="9" width="32.28515625" style="328" customWidth="1"/>
    <col min="10" max="10" width="33.42578125" style="327" hidden="1" customWidth="1"/>
    <col min="11" max="11" width="35.85546875" style="327" hidden="1" customWidth="1"/>
    <col min="12" max="12" width="27.7109375" style="328" hidden="1" customWidth="1"/>
    <col min="13" max="13" width="19.140625" style="9" customWidth="1"/>
    <col min="14" max="14" width="16.140625" style="20" customWidth="1"/>
    <col min="15" max="15" width="24.28515625" style="20" customWidth="1"/>
    <col min="16" max="19" width="18.140625" style="9" customWidth="1"/>
    <col min="20" max="22" width="25.5703125" style="9" customWidth="1"/>
    <col min="23" max="23" width="22.42578125" style="330" hidden="1" customWidth="1" outlineLevel="1"/>
    <col min="24" max="25" width="19.85546875" style="21" hidden="1" customWidth="1" outlineLevel="1"/>
    <col min="26" max="27" width="44" style="9" hidden="1" customWidth="1" outlineLevel="1"/>
    <col min="28" max="29" width="34.140625" style="9" hidden="1" customWidth="1" outlineLevel="1"/>
    <col min="30" max="30" width="49.7109375" style="9" hidden="1" customWidth="1" outlineLevel="1"/>
    <col min="31" max="31" width="45.7109375" style="9" hidden="1" customWidth="1" outlineLevel="1"/>
    <col min="32" max="32" width="50.42578125" style="9" hidden="1" customWidth="1" outlineLevel="1"/>
    <col min="33" max="33" width="11.42578125" style="9" customWidth="1" collapsed="1"/>
    <col min="34" max="34" width="12.42578125" style="9" bestFit="1" customWidth="1"/>
    <col min="35" max="35" width="11.42578125" style="9" customWidth="1"/>
    <col min="36" max="16384" width="11.42578125" style="9"/>
  </cols>
  <sheetData>
    <row r="1" spans="1:32" s="26" customFormat="1" ht="75" customHeight="1" x14ac:dyDescent="0.25">
      <c r="A1" s="25"/>
      <c r="B1" s="408" t="s">
        <v>103</v>
      </c>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row>
    <row r="2" spans="1:32" s="26" customFormat="1" x14ac:dyDescent="0.25">
      <c r="A2" s="404" t="s">
        <v>15</v>
      </c>
      <c r="B2" s="405"/>
      <c r="C2" s="405"/>
      <c r="D2" s="405"/>
      <c r="E2" s="405"/>
      <c r="F2" s="406"/>
      <c r="G2" s="29" t="s">
        <v>104</v>
      </c>
      <c r="H2" s="27" t="s">
        <v>227</v>
      </c>
      <c r="I2" s="33"/>
      <c r="J2" s="28"/>
      <c r="K2" s="28"/>
      <c r="L2" s="28"/>
      <c r="M2" s="28"/>
      <c r="N2" s="28"/>
      <c r="O2" s="28"/>
      <c r="P2" s="28"/>
      <c r="Q2" s="28"/>
      <c r="R2" s="28"/>
      <c r="S2" s="28"/>
      <c r="T2" s="28"/>
      <c r="U2" s="28"/>
      <c r="V2" s="28"/>
      <c r="W2" s="31"/>
      <c r="X2" s="28"/>
      <c r="Y2" s="28"/>
      <c r="Z2" s="28"/>
      <c r="AA2" s="28"/>
      <c r="AB2" s="28"/>
      <c r="AC2" s="28"/>
      <c r="AD2" s="28"/>
      <c r="AE2" s="28"/>
      <c r="AF2" s="28"/>
    </row>
    <row r="3" spans="1:32" s="26" customFormat="1" ht="30" x14ac:dyDescent="0.25">
      <c r="A3" s="404">
        <v>2026</v>
      </c>
      <c r="B3" s="405"/>
      <c r="C3" s="405"/>
      <c r="D3" s="405"/>
      <c r="E3" s="405"/>
      <c r="F3" s="406"/>
      <c r="G3" s="29" t="s">
        <v>105</v>
      </c>
      <c r="H3" s="27" t="s">
        <v>98</v>
      </c>
      <c r="I3" s="33"/>
      <c r="J3" s="28"/>
      <c r="K3" s="28"/>
      <c r="L3" s="28"/>
      <c r="M3" s="28"/>
      <c r="N3" s="28"/>
      <c r="O3" s="28"/>
      <c r="P3" s="28"/>
      <c r="Q3" s="28"/>
      <c r="R3" s="28"/>
      <c r="S3" s="28"/>
      <c r="T3" s="28"/>
      <c r="U3" s="28"/>
      <c r="V3" s="28"/>
      <c r="W3" s="31"/>
      <c r="X3" s="28"/>
      <c r="Y3" s="28"/>
      <c r="Z3" s="28"/>
      <c r="AA3" s="28"/>
      <c r="AB3" s="28"/>
      <c r="AC3" s="28"/>
      <c r="AD3" s="28"/>
      <c r="AE3" s="28"/>
      <c r="AF3" s="28"/>
    </row>
    <row r="4" spans="1:32" s="26" customFormat="1" ht="30" x14ac:dyDescent="0.25">
      <c r="A4" s="404" t="s">
        <v>86</v>
      </c>
      <c r="B4" s="405"/>
      <c r="C4" s="405"/>
      <c r="D4" s="405"/>
      <c r="E4" s="405"/>
      <c r="F4" s="406"/>
      <c r="G4" s="29" t="s">
        <v>90</v>
      </c>
      <c r="H4" s="27" t="s">
        <v>91</v>
      </c>
      <c r="I4" s="33"/>
      <c r="J4" s="28"/>
      <c r="K4" s="28"/>
      <c r="L4" s="28"/>
      <c r="M4" s="28"/>
      <c r="N4" s="28"/>
      <c r="O4" s="28"/>
      <c r="P4" s="28"/>
      <c r="Q4" s="28"/>
      <c r="R4" s="28"/>
      <c r="S4" s="28"/>
      <c r="T4" s="28"/>
      <c r="U4" s="28"/>
      <c r="V4" s="28"/>
      <c r="W4" s="31"/>
      <c r="X4" s="28"/>
      <c r="Y4" s="28"/>
      <c r="Z4" s="28"/>
      <c r="AA4" s="28"/>
      <c r="AB4" s="28"/>
      <c r="AC4" s="28"/>
      <c r="AD4" s="28"/>
      <c r="AE4" s="28"/>
      <c r="AF4" s="28"/>
    </row>
    <row r="5" spans="1:32" s="26" customFormat="1" ht="19.5" customHeight="1" thickBot="1" x14ac:dyDescent="0.3">
      <c r="A5" s="400"/>
      <c r="B5" s="407"/>
      <c r="C5" s="407"/>
      <c r="D5" s="407"/>
      <c r="E5" s="407"/>
      <c r="F5" s="407"/>
      <c r="G5" s="407"/>
      <c r="H5" s="407"/>
      <c r="I5" s="407"/>
      <c r="J5" s="407"/>
      <c r="K5" s="407"/>
      <c r="L5" s="407"/>
      <c r="M5" s="407"/>
      <c r="N5" s="407"/>
      <c r="O5" s="407"/>
      <c r="P5" s="407"/>
      <c r="Q5" s="407"/>
      <c r="R5" s="407"/>
      <c r="S5" s="407"/>
      <c r="T5" s="407"/>
      <c r="U5" s="407"/>
      <c r="V5" s="407"/>
      <c r="W5" s="407"/>
      <c r="X5" s="407"/>
      <c r="Y5" s="407"/>
      <c r="Z5" s="407"/>
      <c r="AA5" s="407"/>
      <c r="AB5" s="407"/>
      <c r="AC5" s="407"/>
      <c r="AD5" s="407"/>
      <c r="AE5" s="407"/>
      <c r="AF5" s="407"/>
    </row>
    <row r="6" spans="1:32" x14ac:dyDescent="0.25">
      <c r="A6" s="401"/>
      <c r="B6" s="417"/>
      <c r="C6" s="417"/>
      <c r="D6" s="417"/>
      <c r="E6" s="417"/>
      <c r="F6" s="417"/>
      <c r="G6" s="207"/>
      <c r="H6" s="208"/>
      <c r="I6" s="208"/>
      <c r="J6" s="207"/>
      <c r="K6" s="207"/>
      <c r="L6" s="208"/>
      <c r="M6" s="416" t="s">
        <v>106</v>
      </c>
      <c r="N6" s="409"/>
      <c r="O6" s="409"/>
      <c r="P6" s="409"/>
      <c r="Q6" s="409"/>
      <c r="R6" s="409"/>
      <c r="S6" s="409"/>
      <c r="T6" s="409"/>
      <c r="U6" s="409"/>
      <c r="V6" s="409"/>
      <c r="W6" s="409"/>
      <c r="X6" s="409"/>
      <c r="Y6" s="409"/>
      <c r="Z6" s="409"/>
      <c r="AA6" s="409"/>
      <c r="AB6" s="409"/>
      <c r="AC6" s="409"/>
      <c r="AD6" s="409"/>
      <c r="AE6" s="409"/>
      <c r="AF6" s="409"/>
    </row>
    <row r="7" spans="1:32" ht="14.25" customHeight="1" x14ac:dyDescent="0.25">
      <c r="G7" s="210"/>
      <c r="H7" s="211"/>
      <c r="I7" s="212"/>
      <c r="J7" s="210"/>
      <c r="K7" s="213"/>
      <c r="L7" s="213"/>
      <c r="M7" s="415"/>
      <c r="N7" s="413"/>
      <c r="O7" s="413"/>
      <c r="P7" s="413"/>
      <c r="Q7" s="413"/>
      <c r="R7" s="414"/>
      <c r="S7" s="17"/>
      <c r="T7" s="17"/>
      <c r="U7" s="17"/>
      <c r="V7" s="17"/>
      <c r="W7" s="412"/>
      <c r="X7" s="413"/>
      <c r="Y7" s="413"/>
      <c r="Z7" s="413"/>
      <c r="AA7" s="413"/>
      <c r="AB7" s="413"/>
      <c r="AC7" s="413"/>
      <c r="AD7" s="413"/>
      <c r="AE7" s="413"/>
      <c r="AF7" s="414"/>
    </row>
    <row r="8" spans="1:32" ht="87.95" customHeight="1" x14ac:dyDescent="0.25">
      <c r="A8" s="214" t="s">
        <v>107</v>
      </c>
      <c r="B8" s="37" t="s">
        <v>108</v>
      </c>
      <c r="C8" s="37" t="s">
        <v>109</v>
      </c>
      <c r="D8" s="37" t="s">
        <v>110</v>
      </c>
      <c r="E8" s="215" t="s">
        <v>111</v>
      </c>
      <c r="F8" s="215" t="s">
        <v>112</v>
      </c>
      <c r="G8" s="216" t="s">
        <v>113</v>
      </c>
      <c r="H8" s="217" t="s">
        <v>114</v>
      </c>
      <c r="I8" s="218" t="s">
        <v>115</v>
      </c>
      <c r="J8" s="217" t="s">
        <v>116</v>
      </c>
      <c r="K8" s="217" t="s">
        <v>117</v>
      </c>
      <c r="L8" s="217" t="s">
        <v>118</v>
      </c>
      <c r="M8" s="42" t="s">
        <v>228</v>
      </c>
      <c r="N8" s="42" t="s">
        <v>229</v>
      </c>
      <c r="O8" s="42" t="s">
        <v>121</v>
      </c>
      <c r="P8" s="155" t="s">
        <v>122</v>
      </c>
      <c r="Q8" s="155" t="s">
        <v>123</v>
      </c>
      <c r="R8" s="155" t="s">
        <v>124</v>
      </c>
      <c r="S8" s="156" t="s">
        <v>125</v>
      </c>
      <c r="T8" s="155" t="s">
        <v>126</v>
      </c>
      <c r="U8" s="156" t="s">
        <v>127</v>
      </c>
      <c r="V8" s="42" t="s">
        <v>128</v>
      </c>
      <c r="W8" s="219" t="s">
        <v>129</v>
      </c>
      <c r="X8" s="220" t="s">
        <v>130</v>
      </c>
      <c r="Y8" s="220" t="s">
        <v>131</v>
      </c>
      <c r="Z8" s="45" t="s">
        <v>132</v>
      </c>
      <c r="AA8" s="45" t="s">
        <v>133</v>
      </c>
      <c r="AB8" s="45" t="s">
        <v>134</v>
      </c>
      <c r="AC8" s="46" t="s">
        <v>135</v>
      </c>
      <c r="AD8" s="47" t="s">
        <v>136</v>
      </c>
      <c r="AE8" s="48" t="s">
        <v>137</v>
      </c>
      <c r="AF8" s="49" t="s">
        <v>128</v>
      </c>
    </row>
    <row r="9" spans="1:32" ht="27" customHeight="1" x14ac:dyDescent="0.25">
      <c r="A9" s="50" t="s">
        <v>138</v>
      </c>
      <c r="B9" s="50"/>
      <c r="C9" s="50"/>
      <c r="D9" s="51"/>
      <c r="E9" s="221"/>
      <c r="F9" s="221"/>
      <c r="G9" s="222"/>
      <c r="H9" s="223"/>
      <c r="I9" s="223"/>
      <c r="J9" s="224"/>
      <c r="K9" s="223"/>
      <c r="L9" s="223"/>
      <c r="M9" s="51"/>
      <c r="N9" s="56"/>
      <c r="O9" s="56"/>
      <c r="P9" s="157"/>
      <c r="Q9" s="157"/>
      <c r="R9" s="158"/>
      <c r="S9" s="157"/>
      <c r="T9" s="157"/>
      <c r="U9" s="157"/>
      <c r="V9" s="50"/>
      <c r="W9" s="226"/>
      <c r="X9" s="56"/>
      <c r="Y9" s="56"/>
      <c r="Z9" s="50"/>
      <c r="AA9" s="50"/>
      <c r="AB9" s="58"/>
      <c r="AC9" s="50"/>
      <c r="AD9" s="59"/>
      <c r="AE9" s="59"/>
      <c r="AF9" s="50"/>
    </row>
    <row r="10" spans="1:32" ht="66" customHeight="1" x14ac:dyDescent="0.25">
      <c r="A10" s="60" t="s">
        <v>139</v>
      </c>
      <c r="B10" s="60" t="s">
        <v>140</v>
      </c>
      <c r="C10" s="60" t="s">
        <v>141</v>
      </c>
      <c r="D10" s="60" t="s">
        <v>101</v>
      </c>
      <c r="E10" s="228">
        <v>0</v>
      </c>
      <c r="F10" s="228">
        <v>0</v>
      </c>
      <c r="G10" s="332">
        <v>1096</v>
      </c>
      <c r="H10" s="232"/>
      <c r="I10" s="233">
        <v>30313969335</v>
      </c>
      <c r="J10" s="231"/>
      <c r="K10" s="232"/>
      <c r="L10" s="233"/>
      <c r="M10" s="333">
        <v>814</v>
      </c>
      <c r="N10" s="292"/>
      <c r="O10" s="292">
        <v>27436583407</v>
      </c>
      <c r="P10" s="250">
        <f t="shared" ref="P10:P39" si="0">IF(OR(G10="",M10=""),"",IFERROR(1-(M10/G10),""))</f>
        <v>0.25729927007299269</v>
      </c>
      <c r="Q10" s="160" t="e">
        <f t="shared" ref="Q10:Q39" si="1">IF(OR(F10="",P10=""),"",MIN(1,P10/F10))</f>
        <v>#DIV/0!</v>
      </c>
      <c r="R10" s="250" t="str">
        <f t="shared" ref="R10:R39" si="2">IF(OR(H10="",N10=""),"",IFERROR(1-(N10/H10),""))</f>
        <v/>
      </c>
      <c r="S10" s="250" t="str">
        <f t="shared" ref="S10:S39" si="3">IF(OR(E10="",R10=""),"",MIN(1,R10/E10))</f>
        <v/>
      </c>
      <c r="T10" s="250">
        <f t="shared" ref="T10:T39" si="4">IF(OR(I10="",O10=""),"",IFERROR(1-(O10/I10),""))</f>
        <v>9.4919470828843888E-2</v>
      </c>
      <c r="U10" s="250" t="e">
        <f t="shared" ref="U10:U39" si="5">IF(OR(E10="",T10=""),"",MIN(1,T10/E10))</f>
        <v>#DIV/0!</v>
      </c>
      <c r="V10" s="237"/>
      <c r="W10" s="251"/>
      <c r="X10" s="252"/>
      <c r="Y10" s="252"/>
      <c r="Z10" s="253" t="str">
        <f t="shared" ref="Z10:Z39" si="6">IF(W10="","",IFERROR(1-(W10/J10),""))</f>
        <v/>
      </c>
      <c r="AA10" s="71" t="str">
        <f t="shared" ref="AA10:AA39" si="7">IF(OR(F10="",Z10=""),"",MIN(1,Z10/F10))</f>
        <v/>
      </c>
      <c r="AB10" s="253" t="str">
        <f t="shared" ref="AB10:AB39" si="8">IF(X10="","",IFERROR(1-(X10/K10),""))</f>
        <v/>
      </c>
      <c r="AC10" s="71" t="str">
        <f t="shared" ref="AC10:AC39" si="9">IF(OR(E10="",AB10=""),"",MIN(1,AB10/E10))</f>
        <v/>
      </c>
      <c r="AD10" s="253" t="str">
        <f t="shared" ref="AD10:AD39" si="10">IF(Y10="","",IFERROR(1-(Y10/L10),""))</f>
        <v/>
      </c>
      <c r="AE10" s="71" t="str">
        <f t="shared" ref="AE10:AE39" si="11">IF(OR(E10="",AD10=""),"",MIN(1,AD10/E10))</f>
        <v/>
      </c>
      <c r="AF10" s="270"/>
    </row>
    <row r="11" spans="1:32" ht="168.75" customHeight="1" x14ac:dyDescent="0.25">
      <c r="A11" s="87" t="s">
        <v>143</v>
      </c>
      <c r="B11" s="60" t="s">
        <v>144</v>
      </c>
      <c r="C11" s="60" t="s">
        <v>145</v>
      </c>
      <c r="D11" s="74" t="s">
        <v>101</v>
      </c>
      <c r="E11" s="243">
        <v>0</v>
      </c>
      <c r="F11" s="243">
        <v>0</v>
      </c>
      <c r="G11" s="334">
        <v>703395</v>
      </c>
      <c r="H11" s="245"/>
      <c r="I11" s="245">
        <v>19062744499</v>
      </c>
      <c r="J11" s="246"/>
      <c r="K11" s="247"/>
      <c r="L11" s="247"/>
      <c r="M11" s="335">
        <v>618909</v>
      </c>
      <c r="N11" s="292"/>
      <c r="O11" s="292">
        <v>20946222153</v>
      </c>
      <c r="P11" s="250">
        <f t="shared" si="0"/>
        <v>0.1201117437570639</v>
      </c>
      <c r="Q11" s="160" t="e">
        <f t="shared" si="1"/>
        <v>#DIV/0!</v>
      </c>
      <c r="R11" s="250" t="str">
        <f t="shared" si="2"/>
        <v/>
      </c>
      <c r="S11" s="250" t="str">
        <f t="shared" si="3"/>
        <v/>
      </c>
      <c r="T11" s="250">
        <f t="shared" si="4"/>
        <v>-9.8804117848760198E-2</v>
      </c>
      <c r="U11" s="250" t="e">
        <f t="shared" si="5"/>
        <v>#DIV/0!</v>
      </c>
      <c r="V11" s="81"/>
      <c r="W11" s="251"/>
      <c r="X11" s="252"/>
      <c r="Y11" s="252"/>
      <c r="Z11" s="253" t="str">
        <f t="shared" si="6"/>
        <v/>
      </c>
      <c r="AA11" s="71" t="str">
        <f t="shared" si="7"/>
        <v/>
      </c>
      <c r="AB11" s="253" t="str">
        <f t="shared" si="8"/>
        <v/>
      </c>
      <c r="AC11" s="71" t="str">
        <f t="shared" si="9"/>
        <v/>
      </c>
      <c r="AD11" s="253" t="str">
        <f t="shared" si="10"/>
        <v/>
      </c>
      <c r="AE11" s="71" t="str">
        <f t="shared" si="11"/>
        <v/>
      </c>
      <c r="AF11" s="82"/>
    </row>
    <row r="12" spans="1:32" ht="35.1" customHeight="1" x14ac:dyDescent="0.25">
      <c r="A12" s="394" t="s">
        <v>146</v>
      </c>
      <c r="B12" s="60" t="s">
        <v>147</v>
      </c>
      <c r="C12" s="60" t="s">
        <v>148</v>
      </c>
      <c r="D12" s="60" t="s">
        <v>101</v>
      </c>
      <c r="E12" s="227">
        <v>0</v>
      </c>
      <c r="F12" s="227">
        <v>0</v>
      </c>
      <c r="G12" s="332">
        <v>145</v>
      </c>
      <c r="H12" s="233"/>
      <c r="I12" s="233">
        <v>99778280</v>
      </c>
      <c r="J12" s="231"/>
      <c r="K12" s="254"/>
      <c r="L12" s="254"/>
      <c r="M12" s="333">
        <v>149</v>
      </c>
      <c r="N12" s="292"/>
      <c r="O12" s="292">
        <v>138027783</v>
      </c>
      <c r="P12" s="250">
        <f t="shared" si="0"/>
        <v>-2.7586206896551779E-2</v>
      </c>
      <c r="Q12" s="160" t="e">
        <f t="shared" si="1"/>
        <v>#DIV/0!</v>
      </c>
      <c r="R12" s="250" t="str">
        <f t="shared" si="2"/>
        <v/>
      </c>
      <c r="S12" s="250" t="str">
        <f t="shared" si="3"/>
        <v/>
      </c>
      <c r="T12" s="250">
        <f t="shared" si="4"/>
        <v>-0.38334498249518822</v>
      </c>
      <c r="U12" s="250" t="e">
        <f t="shared" si="5"/>
        <v>#DIV/0!</v>
      </c>
      <c r="V12" s="173"/>
      <c r="W12" s="251"/>
      <c r="X12" s="252"/>
      <c r="Y12" s="252"/>
      <c r="Z12" s="253" t="str">
        <f t="shared" si="6"/>
        <v/>
      </c>
      <c r="AA12" s="71" t="str">
        <f t="shared" si="7"/>
        <v/>
      </c>
      <c r="AB12" s="253" t="str">
        <f t="shared" si="8"/>
        <v/>
      </c>
      <c r="AC12" s="71" t="str">
        <f t="shared" si="9"/>
        <v/>
      </c>
      <c r="AD12" s="253" t="str">
        <f t="shared" si="10"/>
        <v/>
      </c>
      <c r="AE12" s="71" t="str">
        <f t="shared" si="11"/>
        <v/>
      </c>
      <c r="AF12" s="336"/>
    </row>
    <row r="13" spans="1:32" ht="113.25" customHeight="1" x14ac:dyDescent="0.25">
      <c r="A13" s="395"/>
      <c r="B13" s="60" t="s">
        <v>149</v>
      </c>
      <c r="C13" s="60" t="s">
        <v>150</v>
      </c>
      <c r="D13" s="74" t="s">
        <v>101</v>
      </c>
      <c r="E13" s="243">
        <v>0</v>
      </c>
      <c r="F13" s="243">
        <v>0</v>
      </c>
      <c r="G13" s="337"/>
      <c r="H13" s="245"/>
      <c r="I13" s="245">
        <v>293947282</v>
      </c>
      <c r="J13" s="246"/>
      <c r="K13" s="256"/>
      <c r="L13" s="256"/>
      <c r="M13" s="333"/>
      <c r="N13" s="292"/>
      <c r="O13" s="292">
        <v>381848689</v>
      </c>
      <c r="P13" s="250" t="str">
        <f t="shared" si="0"/>
        <v/>
      </c>
      <c r="Q13" s="160" t="str">
        <f t="shared" si="1"/>
        <v/>
      </c>
      <c r="R13" s="250" t="str">
        <f t="shared" si="2"/>
        <v/>
      </c>
      <c r="S13" s="250" t="str">
        <f t="shared" si="3"/>
        <v/>
      </c>
      <c r="T13" s="250">
        <f t="shared" si="4"/>
        <v>-0.29903799892934546</v>
      </c>
      <c r="U13" s="250" t="e">
        <f t="shared" si="5"/>
        <v>#DIV/0!</v>
      </c>
      <c r="V13" s="81"/>
      <c r="W13" s="251"/>
      <c r="X13" s="252"/>
      <c r="Y13" s="252"/>
      <c r="Z13" s="253" t="str">
        <f t="shared" si="6"/>
        <v/>
      </c>
      <c r="AA13" s="71" t="str">
        <f t="shared" si="7"/>
        <v/>
      </c>
      <c r="AB13" s="253" t="str">
        <f t="shared" si="8"/>
        <v/>
      </c>
      <c r="AC13" s="71" t="str">
        <f t="shared" si="9"/>
        <v/>
      </c>
      <c r="AD13" s="253" t="str">
        <f t="shared" si="10"/>
        <v/>
      </c>
      <c r="AE13" s="71" t="str">
        <f t="shared" si="11"/>
        <v/>
      </c>
      <c r="AF13" s="82"/>
    </row>
    <row r="14" spans="1:32" ht="88.5" customHeight="1" x14ac:dyDescent="0.25">
      <c r="A14" s="87" t="s">
        <v>151</v>
      </c>
      <c r="B14" s="60" t="s">
        <v>152</v>
      </c>
      <c r="C14" s="60" t="s">
        <v>153</v>
      </c>
      <c r="D14" s="60" t="s">
        <v>101</v>
      </c>
      <c r="E14" s="228">
        <v>0</v>
      </c>
      <c r="F14" s="228">
        <v>0</v>
      </c>
      <c r="G14" s="332">
        <v>0</v>
      </c>
      <c r="H14" s="232"/>
      <c r="I14" s="232">
        <v>0</v>
      </c>
      <c r="J14" s="231"/>
      <c r="K14" s="258"/>
      <c r="L14" s="258"/>
      <c r="M14" s="333">
        <v>0</v>
      </c>
      <c r="N14" s="338"/>
      <c r="O14" s="338">
        <v>0</v>
      </c>
      <c r="P14" s="250" t="str">
        <f t="shared" si="0"/>
        <v/>
      </c>
      <c r="Q14" s="160" t="str">
        <f t="shared" si="1"/>
        <v/>
      </c>
      <c r="R14" s="250" t="str">
        <f t="shared" si="2"/>
        <v/>
      </c>
      <c r="S14" s="250" t="str">
        <f t="shared" si="3"/>
        <v/>
      </c>
      <c r="T14" s="250" t="str">
        <f t="shared" si="4"/>
        <v/>
      </c>
      <c r="U14" s="250" t="str">
        <f t="shared" si="5"/>
        <v/>
      </c>
      <c r="V14" s="179"/>
      <c r="W14" s="251"/>
      <c r="X14" s="252"/>
      <c r="Y14" s="252"/>
      <c r="Z14" s="253" t="str">
        <f t="shared" si="6"/>
        <v/>
      </c>
      <c r="AA14" s="71" t="str">
        <f t="shared" si="7"/>
        <v/>
      </c>
      <c r="AB14" s="253" t="str">
        <f t="shared" si="8"/>
        <v/>
      </c>
      <c r="AC14" s="71" t="str">
        <f t="shared" si="9"/>
        <v/>
      </c>
      <c r="AD14" s="253" t="str">
        <f t="shared" si="10"/>
        <v/>
      </c>
      <c r="AE14" s="71" t="str">
        <f t="shared" si="11"/>
        <v/>
      </c>
      <c r="AF14" s="82"/>
    </row>
    <row r="15" spans="1:32" ht="66" customHeight="1" x14ac:dyDescent="0.25">
      <c r="A15" s="87" t="s">
        <v>154</v>
      </c>
      <c r="B15" s="60" t="s">
        <v>155</v>
      </c>
      <c r="C15" s="60" t="s">
        <v>156</v>
      </c>
      <c r="D15" s="74" t="s">
        <v>101</v>
      </c>
      <c r="E15" s="243">
        <v>0</v>
      </c>
      <c r="F15" s="243">
        <v>0</v>
      </c>
      <c r="G15" s="337">
        <v>0</v>
      </c>
      <c r="H15" s="245">
        <v>0</v>
      </c>
      <c r="I15" s="245">
        <v>0</v>
      </c>
      <c r="J15" s="246"/>
      <c r="K15" s="259"/>
      <c r="L15" s="259"/>
      <c r="M15" s="333">
        <v>0</v>
      </c>
      <c r="N15" s="292"/>
      <c r="O15" s="292">
        <v>0</v>
      </c>
      <c r="P15" s="260" t="str">
        <f>IF(OR(G15="",M15=""),"",IFERROR(1-(M15/G15),""))</f>
        <v/>
      </c>
      <c r="Q15" s="162" t="str">
        <f t="shared" si="1"/>
        <v/>
      </c>
      <c r="R15" s="260" t="str">
        <f t="shared" si="2"/>
        <v/>
      </c>
      <c r="S15" s="260" t="str">
        <f t="shared" si="3"/>
        <v/>
      </c>
      <c r="T15" s="260" t="str">
        <f t="shared" si="4"/>
        <v/>
      </c>
      <c r="U15" s="260" t="str">
        <f t="shared" si="5"/>
        <v/>
      </c>
      <c r="V15" s="261"/>
      <c r="W15" s="262"/>
      <c r="X15" s="252"/>
      <c r="Y15" s="252"/>
      <c r="Z15" s="253" t="str">
        <f t="shared" si="6"/>
        <v/>
      </c>
      <c r="AA15" s="71" t="str">
        <f t="shared" si="7"/>
        <v/>
      </c>
      <c r="AB15" s="253" t="str">
        <f t="shared" si="8"/>
        <v/>
      </c>
      <c r="AC15" s="71" t="str">
        <f t="shared" si="9"/>
        <v/>
      </c>
      <c r="AD15" s="253" t="str">
        <f t="shared" si="10"/>
        <v/>
      </c>
      <c r="AE15" s="71" t="str">
        <f t="shared" si="11"/>
        <v/>
      </c>
      <c r="AF15" s="82"/>
    </row>
    <row r="16" spans="1:32" ht="124.5" customHeight="1" x14ac:dyDescent="0.25">
      <c r="A16" s="93" t="s">
        <v>157</v>
      </c>
      <c r="B16" s="60" t="s">
        <v>158</v>
      </c>
      <c r="C16" s="60" t="s">
        <v>159</v>
      </c>
      <c r="D16" s="60" t="s">
        <v>101</v>
      </c>
      <c r="E16" s="227">
        <v>0</v>
      </c>
      <c r="F16" s="227">
        <v>0</v>
      </c>
      <c r="G16" s="332">
        <v>50</v>
      </c>
      <c r="H16" s="233"/>
      <c r="I16" s="233">
        <v>112057768</v>
      </c>
      <c r="J16" s="231"/>
      <c r="K16" s="258"/>
      <c r="L16" s="258"/>
      <c r="M16" s="333">
        <v>70</v>
      </c>
      <c r="N16" s="338"/>
      <c r="O16" s="292">
        <v>189037497</v>
      </c>
      <c r="P16" s="250">
        <f t="shared" si="0"/>
        <v>-0.39999999999999991</v>
      </c>
      <c r="Q16" s="160" t="e">
        <f t="shared" si="1"/>
        <v>#DIV/0!</v>
      </c>
      <c r="R16" s="250" t="str">
        <f t="shared" si="2"/>
        <v/>
      </c>
      <c r="S16" s="250" t="str">
        <f t="shared" si="3"/>
        <v/>
      </c>
      <c r="T16" s="250">
        <f t="shared" si="4"/>
        <v>-0.68696468235919173</v>
      </c>
      <c r="U16" s="250" t="e">
        <f t="shared" si="5"/>
        <v>#DIV/0!</v>
      </c>
      <c r="V16" s="263"/>
      <c r="W16" s="262"/>
      <c r="X16" s="252"/>
      <c r="Y16" s="252"/>
      <c r="Z16" s="253" t="str">
        <f t="shared" si="6"/>
        <v/>
      </c>
      <c r="AA16" s="71" t="str">
        <f t="shared" si="7"/>
        <v/>
      </c>
      <c r="AB16" s="253" t="str">
        <f t="shared" si="8"/>
        <v/>
      </c>
      <c r="AC16" s="71" t="str">
        <f t="shared" si="9"/>
        <v/>
      </c>
      <c r="AD16" s="253" t="str">
        <f t="shared" si="10"/>
        <v/>
      </c>
      <c r="AE16" s="71" t="str">
        <f t="shared" si="11"/>
        <v/>
      </c>
      <c r="AF16" s="82"/>
    </row>
    <row r="17" spans="1:34" ht="77.25" customHeight="1" x14ac:dyDescent="0.25">
      <c r="A17" s="93" t="s">
        <v>160</v>
      </c>
      <c r="B17" s="265" t="s">
        <v>161</v>
      </c>
      <c r="C17" s="265" t="s">
        <v>162</v>
      </c>
      <c r="D17" s="74" t="s">
        <v>101</v>
      </c>
      <c r="E17" s="243">
        <v>0</v>
      </c>
      <c r="F17" s="243">
        <v>0</v>
      </c>
      <c r="G17" s="339"/>
      <c r="H17" s="245"/>
      <c r="I17" s="340">
        <v>2139611423</v>
      </c>
      <c r="J17" s="246"/>
      <c r="K17" s="247"/>
      <c r="L17" s="247"/>
      <c r="M17" s="341">
        <v>91</v>
      </c>
      <c r="N17" s="338"/>
      <c r="O17" s="338">
        <v>1297514781</v>
      </c>
      <c r="P17" s="250" t="str">
        <f t="shared" si="0"/>
        <v/>
      </c>
      <c r="Q17" s="160" t="str">
        <f t="shared" si="1"/>
        <v/>
      </c>
      <c r="R17" s="250" t="str">
        <f t="shared" si="2"/>
        <v/>
      </c>
      <c r="S17" s="250" t="str">
        <f t="shared" si="3"/>
        <v/>
      </c>
      <c r="T17" s="250">
        <f t="shared" si="4"/>
        <v>0.39357456823598203</v>
      </c>
      <c r="U17" s="250" t="e">
        <f t="shared" si="5"/>
        <v>#DIV/0!</v>
      </c>
      <c r="V17" s="266"/>
      <c r="W17" s="262"/>
      <c r="X17" s="252"/>
      <c r="Y17" s="252"/>
      <c r="Z17" s="253" t="str">
        <f t="shared" si="6"/>
        <v/>
      </c>
      <c r="AA17" s="71" t="str">
        <f t="shared" si="7"/>
        <v/>
      </c>
      <c r="AB17" s="253" t="str">
        <f t="shared" si="8"/>
        <v/>
      </c>
      <c r="AC17" s="71" t="str">
        <f t="shared" si="9"/>
        <v/>
      </c>
      <c r="AD17" s="253" t="str">
        <f t="shared" si="10"/>
        <v/>
      </c>
      <c r="AE17" s="71" t="str">
        <f t="shared" si="11"/>
        <v/>
      </c>
      <c r="AF17" s="267"/>
    </row>
    <row r="18" spans="1:34" ht="94.5" customHeight="1" x14ac:dyDescent="0.25">
      <c r="A18" s="87" t="s">
        <v>163</v>
      </c>
      <c r="B18" s="100" t="s">
        <v>230</v>
      </c>
      <c r="C18" s="60" t="s">
        <v>165</v>
      </c>
      <c r="D18" s="60" t="s">
        <v>101</v>
      </c>
      <c r="E18" s="227">
        <v>0</v>
      </c>
      <c r="F18" s="227">
        <v>0</v>
      </c>
      <c r="G18" s="342">
        <v>18</v>
      </c>
      <c r="H18" s="232"/>
      <c r="I18" s="232">
        <v>75319414</v>
      </c>
      <c r="J18" s="231"/>
      <c r="K18" s="258"/>
      <c r="L18" s="258"/>
      <c r="M18" s="341">
        <v>18</v>
      </c>
      <c r="N18" s="292"/>
      <c r="O18" s="292">
        <v>55623425</v>
      </c>
      <c r="P18" s="250">
        <f t="shared" si="0"/>
        <v>0</v>
      </c>
      <c r="Q18" s="160" t="e">
        <f t="shared" si="1"/>
        <v>#DIV/0!</v>
      </c>
      <c r="R18" s="250" t="str">
        <f t="shared" si="2"/>
        <v/>
      </c>
      <c r="S18" s="250" t="str">
        <f t="shared" si="3"/>
        <v/>
      </c>
      <c r="T18" s="250">
        <f t="shared" si="4"/>
        <v>0.26149949865515421</v>
      </c>
      <c r="U18" s="250" t="e">
        <f t="shared" si="5"/>
        <v>#DIV/0!</v>
      </c>
      <c r="V18" s="179"/>
      <c r="W18" s="251"/>
      <c r="X18" s="252"/>
      <c r="Y18" s="252"/>
      <c r="Z18" s="253" t="str">
        <f t="shared" si="6"/>
        <v/>
      </c>
      <c r="AA18" s="71" t="str">
        <f t="shared" si="7"/>
        <v/>
      </c>
      <c r="AB18" s="253" t="str">
        <f t="shared" si="8"/>
        <v/>
      </c>
      <c r="AC18" s="71" t="str">
        <f t="shared" si="9"/>
        <v/>
      </c>
      <c r="AD18" s="253" t="str">
        <f t="shared" si="10"/>
        <v/>
      </c>
      <c r="AE18" s="71" t="str">
        <f t="shared" si="11"/>
        <v/>
      </c>
      <c r="AF18" s="267"/>
    </row>
    <row r="19" spans="1:34" ht="94.5" customHeight="1" x14ac:dyDescent="0.25">
      <c r="A19" s="87" t="s">
        <v>166</v>
      </c>
      <c r="B19" s="204" t="s">
        <v>167</v>
      </c>
      <c r="C19" s="60" t="s">
        <v>168</v>
      </c>
      <c r="D19" s="74" t="s">
        <v>101</v>
      </c>
      <c r="E19" s="243">
        <v>0</v>
      </c>
      <c r="F19" s="243">
        <v>0</v>
      </c>
      <c r="G19" s="337">
        <v>0</v>
      </c>
      <c r="H19" s="245">
        <v>0</v>
      </c>
      <c r="I19" s="245">
        <v>0</v>
      </c>
      <c r="J19" s="246"/>
      <c r="K19" s="259"/>
      <c r="L19" s="259"/>
      <c r="M19" s="333">
        <v>0</v>
      </c>
      <c r="N19" s="292"/>
      <c r="O19" s="292"/>
      <c r="P19" s="250" t="str">
        <f t="shared" si="0"/>
        <v/>
      </c>
      <c r="Q19" s="160" t="str">
        <f t="shared" si="1"/>
        <v/>
      </c>
      <c r="R19" s="250" t="str">
        <f t="shared" si="2"/>
        <v/>
      </c>
      <c r="S19" s="250" t="str">
        <f t="shared" si="3"/>
        <v/>
      </c>
      <c r="T19" s="250" t="str">
        <f t="shared" si="4"/>
        <v/>
      </c>
      <c r="U19" s="250" t="str">
        <f t="shared" si="5"/>
        <v/>
      </c>
      <c r="V19" s="81"/>
      <c r="W19" s="251"/>
      <c r="X19" s="252"/>
      <c r="Y19" s="252"/>
      <c r="Z19" s="253" t="str">
        <f t="shared" si="6"/>
        <v/>
      </c>
      <c r="AA19" s="71" t="str">
        <f t="shared" si="7"/>
        <v/>
      </c>
      <c r="AB19" s="253" t="str">
        <f t="shared" si="8"/>
        <v/>
      </c>
      <c r="AC19" s="71" t="str">
        <f t="shared" si="9"/>
        <v/>
      </c>
      <c r="AD19" s="253" t="str">
        <f t="shared" si="10"/>
        <v/>
      </c>
      <c r="AE19" s="71" t="str">
        <f t="shared" si="11"/>
        <v/>
      </c>
      <c r="AF19" s="270"/>
    </row>
    <row r="20" spans="1:34" ht="27" customHeight="1" x14ac:dyDescent="0.25">
      <c r="A20" s="50" t="s">
        <v>169</v>
      </c>
      <c r="B20" s="103"/>
      <c r="C20" s="103"/>
      <c r="D20" s="104"/>
      <c r="E20" s="271"/>
      <c r="F20" s="271"/>
      <c r="G20" s="343"/>
      <c r="H20" s="273"/>
      <c r="I20" s="273"/>
      <c r="J20" s="272"/>
      <c r="K20" s="273"/>
      <c r="L20" s="273"/>
      <c r="M20" s="344"/>
      <c r="N20" s="109"/>
      <c r="O20" s="109"/>
      <c r="P20" s="163" t="str">
        <f t="shared" si="0"/>
        <v/>
      </c>
      <c r="Q20" s="164" t="str">
        <f t="shared" si="1"/>
        <v/>
      </c>
      <c r="R20" s="165" t="str">
        <f t="shared" si="2"/>
        <v/>
      </c>
      <c r="S20" s="164" t="str">
        <f t="shared" si="3"/>
        <v/>
      </c>
      <c r="T20" s="164" t="str">
        <f t="shared" si="4"/>
        <v/>
      </c>
      <c r="U20" s="164" t="str">
        <f t="shared" si="5"/>
        <v/>
      </c>
      <c r="V20" s="50"/>
      <c r="W20" s="276"/>
      <c r="X20" s="109"/>
      <c r="Y20" s="109"/>
      <c r="Z20" s="111" t="str">
        <f t="shared" si="6"/>
        <v/>
      </c>
      <c r="AA20" s="111" t="str">
        <f t="shared" si="7"/>
        <v/>
      </c>
      <c r="AB20" s="112" t="str">
        <f t="shared" si="8"/>
        <v/>
      </c>
      <c r="AC20" s="111" t="str">
        <f t="shared" si="9"/>
        <v/>
      </c>
      <c r="AD20" s="111" t="str">
        <f t="shared" si="10"/>
        <v/>
      </c>
      <c r="AE20" s="111" t="str">
        <f t="shared" si="11"/>
        <v/>
      </c>
      <c r="AF20" s="50"/>
    </row>
    <row r="21" spans="1:34" ht="68.25" customHeight="1" x14ac:dyDescent="0.25">
      <c r="A21" s="385" t="s">
        <v>170</v>
      </c>
      <c r="B21" s="60" t="s">
        <v>171</v>
      </c>
      <c r="C21" s="60" t="s">
        <v>172</v>
      </c>
      <c r="D21" s="74" t="s">
        <v>101</v>
      </c>
      <c r="E21" s="243">
        <v>0</v>
      </c>
      <c r="F21" s="243">
        <v>0.01</v>
      </c>
      <c r="G21" s="345">
        <v>1062</v>
      </c>
      <c r="H21" s="114"/>
      <c r="I21" s="114">
        <v>415024190</v>
      </c>
      <c r="J21" s="113"/>
      <c r="K21" s="114"/>
      <c r="L21" s="114"/>
      <c r="M21" s="346">
        <v>1024</v>
      </c>
      <c r="N21" s="292"/>
      <c r="O21" s="292">
        <v>525778551</v>
      </c>
      <c r="P21" s="250">
        <f t="shared" si="0"/>
        <v>3.5781544256120568E-2</v>
      </c>
      <c r="Q21" s="160">
        <f t="shared" si="1"/>
        <v>1</v>
      </c>
      <c r="R21" s="250" t="str">
        <f>IF(OR(H21="",N21=""),"",IFERROR(1-(N21/H21),""))</f>
        <v/>
      </c>
      <c r="S21" s="250" t="str">
        <f t="shared" si="3"/>
        <v/>
      </c>
      <c r="T21" s="250">
        <f t="shared" si="4"/>
        <v>-0.2668624231276735</v>
      </c>
      <c r="U21" s="250" t="e">
        <f t="shared" si="5"/>
        <v>#DIV/0!</v>
      </c>
      <c r="V21" s="116"/>
      <c r="W21" s="251"/>
      <c r="X21" s="278"/>
      <c r="Y21" s="278"/>
      <c r="Z21" s="253" t="str">
        <f t="shared" si="6"/>
        <v/>
      </c>
      <c r="AA21" s="71" t="str">
        <f t="shared" si="7"/>
        <v/>
      </c>
      <c r="AB21" s="253" t="str">
        <f t="shared" si="8"/>
        <v/>
      </c>
      <c r="AC21" s="71" t="str">
        <f t="shared" si="9"/>
        <v/>
      </c>
      <c r="AD21" s="253" t="str">
        <f t="shared" si="10"/>
        <v/>
      </c>
      <c r="AE21" s="71" t="str">
        <f t="shared" si="11"/>
        <v/>
      </c>
      <c r="AF21" s="267"/>
    </row>
    <row r="22" spans="1:34" ht="64.5" customHeight="1" x14ac:dyDescent="0.25">
      <c r="A22" s="387"/>
      <c r="B22" s="60" t="s">
        <v>173</v>
      </c>
      <c r="C22" s="60" t="s">
        <v>174</v>
      </c>
      <c r="D22" s="60" t="s">
        <v>101</v>
      </c>
      <c r="E22" s="227">
        <v>0</v>
      </c>
      <c r="F22" s="227">
        <v>0</v>
      </c>
      <c r="G22" s="347">
        <v>0</v>
      </c>
      <c r="H22" s="119"/>
      <c r="I22" s="119"/>
      <c r="J22" s="118"/>
      <c r="K22" s="120"/>
      <c r="L22" s="120"/>
      <c r="M22" s="348">
        <v>0</v>
      </c>
      <c r="N22" s="122"/>
      <c r="O22" s="122"/>
      <c r="P22" s="250" t="str">
        <f t="shared" si="0"/>
        <v/>
      </c>
      <c r="Q22" s="160" t="str">
        <f t="shared" si="1"/>
        <v/>
      </c>
      <c r="R22" s="250" t="str">
        <f t="shared" si="2"/>
        <v/>
      </c>
      <c r="S22" s="250" t="str">
        <f t="shared" si="3"/>
        <v/>
      </c>
      <c r="T22" s="250" t="str">
        <f t="shared" si="4"/>
        <v/>
      </c>
      <c r="U22" s="250" t="str">
        <f t="shared" si="5"/>
        <v/>
      </c>
      <c r="V22" s="173"/>
      <c r="W22" s="123"/>
      <c r="X22" s="252"/>
      <c r="Y22" s="252"/>
      <c r="Z22" s="253" t="str">
        <f t="shared" si="6"/>
        <v/>
      </c>
      <c r="AA22" s="71" t="str">
        <f t="shared" si="7"/>
        <v/>
      </c>
      <c r="AB22" s="253" t="str">
        <f t="shared" si="8"/>
        <v/>
      </c>
      <c r="AC22" s="71" t="str">
        <f t="shared" si="9"/>
        <v/>
      </c>
      <c r="AD22" s="253" t="str">
        <f t="shared" si="10"/>
        <v/>
      </c>
      <c r="AE22" s="71" t="str">
        <f t="shared" si="11"/>
        <v/>
      </c>
      <c r="AF22" s="270"/>
    </row>
    <row r="23" spans="1:34" ht="30" customHeight="1" x14ac:dyDescent="0.25">
      <c r="A23" s="386"/>
      <c r="B23" s="60" t="s">
        <v>175</v>
      </c>
      <c r="C23" s="60" t="s">
        <v>172</v>
      </c>
      <c r="D23" s="74" t="s">
        <v>99</v>
      </c>
      <c r="E23" s="243">
        <v>0</v>
      </c>
      <c r="F23" s="243">
        <v>0</v>
      </c>
      <c r="G23" s="345"/>
      <c r="H23" s="119"/>
      <c r="I23" s="349">
        <v>466240495</v>
      </c>
      <c r="J23" s="113"/>
      <c r="K23" s="350"/>
      <c r="L23" s="350"/>
      <c r="M23" s="351"/>
      <c r="N23" s="352"/>
      <c r="O23" s="338">
        <v>455283279</v>
      </c>
      <c r="P23" s="250" t="str">
        <f t="shared" si="0"/>
        <v/>
      </c>
      <c r="Q23" s="160" t="str">
        <f t="shared" si="1"/>
        <v/>
      </c>
      <c r="R23" s="250" t="str">
        <f t="shared" si="2"/>
        <v/>
      </c>
      <c r="S23" s="250" t="str">
        <f t="shared" si="3"/>
        <v/>
      </c>
      <c r="T23" s="250">
        <f t="shared" si="4"/>
        <v>2.3501210464354827E-2</v>
      </c>
      <c r="U23" s="250" t="e">
        <f t="shared" si="5"/>
        <v>#DIV/0!</v>
      </c>
      <c r="V23" s="116"/>
      <c r="W23" s="251"/>
      <c r="X23" s="278"/>
      <c r="Y23" s="278"/>
      <c r="Z23" s="253" t="str">
        <f t="shared" si="6"/>
        <v/>
      </c>
      <c r="AA23" s="71" t="str">
        <f t="shared" si="7"/>
        <v/>
      </c>
      <c r="AB23" s="253" t="str">
        <f t="shared" si="8"/>
        <v/>
      </c>
      <c r="AC23" s="71" t="str">
        <f t="shared" si="9"/>
        <v/>
      </c>
      <c r="AD23" s="253" t="str">
        <f t="shared" si="10"/>
        <v/>
      </c>
      <c r="AE23" s="71" t="str">
        <f t="shared" si="11"/>
        <v/>
      </c>
      <c r="AF23" s="267"/>
    </row>
    <row r="24" spans="1:34" ht="30" customHeight="1" x14ac:dyDescent="0.25">
      <c r="A24" s="385" t="s">
        <v>176</v>
      </c>
      <c r="B24" s="60" t="s">
        <v>177</v>
      </c>
      <c r="C24" s="60" t="s">
        <v>150</v>
      </c>
      <c r="D24" s="60" t="s">
        <v>101</v>
      </c>
      <c r="E24" s="227">
        <v>0</v>
      </c>
      <c r="F24" s="227">
        <v>0</v>
      </c>
      <c r="G24" s="353">
        <v>130</v>
      </c>
      <c r="H24" s="268"/>
      <c r="I24" s="268">
        <v>3414817516</v>
      </c>
      <c r="J24" s="231"/>
      <c r="K24" s="254"/>
      <c r="L24" s="254"/>
      <c r="M24" s="333">
        <v>131</v>
      </c>
      <c r="N24" s="292"/>
      <c r="O24" s="292">
        <v>3734279089</v>
      </c>
      <c r="P24" s="250">
        <f t="shared" si="0"/>
        <v>-7.692307692307665E-3</v>
      </c>
      <c r="Q24" s="160" t="e">
        <f t="shared" si="1"/>
        <v>#DIV/0!</v>
      </c>
      <c r="R24" s="250" t="str">
        <f t="shared" si="2"/>
        <v/>
      </c>
      <c r="S24" s="250" t="str">
        <f t="shared" si="3"/>
        <v/>
      </c>
      <c r="T24" s="250">
        <f t="shared" si="4"/>
        <v>-9.3551579697355614E-2</v>
      </c>
      <c r="U24" s="250" t="e">
        <f t="shared" si="5"/>
        <v>#DIV/0!</v>
      </c>
      <c r="V24" s="179"/>
      <c r="W24" s="251"/>
      <c r="X24" s="278"/>
      <c r="Y24" s="278"/>
      <c r="Z24" s="253" t="str">
        <f t="shared" si="6"/>
        <v/>
      </c>
      <c r="AA24" s="71" t="str">
        <f t="shared" si="7"/>
        <v/>
      </c>
      <c r="AB24" s="253" t="str">
        <f t="shared" si="8"/>
        <v/>
      </c>
      <c r="AC24" s="71" t="str">
        <f t="shared" si="9"/>
        <v/>
      </c>
      <c r="AD24" s="253" t="str">
        <f t="shared" si="10"/>
        <v/>
      </c>
      <c r="AE24" s="71" t="str">
        <f t="shared" si="11"/>
        <v/>
      </c>
      <c r="AF24" s="267"/>
    </row>
    <row r="25" spans="1:34" ht="45" customHeight="1" x14ac:dyDescent="0.25">
      <c r="A25" s="387"/>
      <c r="B25" s="60" t="s">
        <v>178</v>
      </c>
      <c r="C25" s="60" t="s">
        <v>179</v>
      </c>
      <c r="D25" s="74" t="s">
        <v>101</v>
      </c>
      <c r="E25" s="243">
        <v>0</v>
      </c>
      <c r="F25" s="243">
        <v>0</v>
      </c>
      <c r="G25" s="307"/>
      <c r="H25" s="259"/>
      <c r="I25" s="259"/>
      <c r="J25" s="246"/>
      <c r="K25" s="256"/>
      <c r="L25" s="256"/>
      <c r="M25" s="333"/>
      <c r="N25" s="292"/>
      <c r="O25" s="292"/>
      <c r="P25" s="250" t="str">
        <f t="shared" si="0"/>
        <v/>
      </c>
      <c r="Q25" s="160" t="str">
        <f>IF(OR(F25="",P25=""),"",MIN(1,P25/F25))</f>
        <v/>
      </c>
      <c r="R25" s="250" t="str">
        <f t="shared" si="2"/>
        <v/>
      </c>
      <c r="S25" s="250" t="str">
        <f t="shared" si="3"/>
        <v/>
      </c>
      <c r="T25" s="250" t="str">
        <f t="shared" si="4"/>
        <v/>
      </c>
      <c r="U25" s="250" t="str">
        <f t="shared" si="5"/>
        <v/>
      </c>
      <c r="V25" s="81"/>
      <c r="W25" s="251"/>
      <c r="X25" s="278"/>
      <c r="Y25" s="278"/>
      <c r="Z25" s="253" t="str">
        <f t="shared" si="6"/>
        <v/>
      </c>
      <c r="AA25" s="71" t="str">
        <f t="shared" si="7"/>
        <v/>
      </c>
      <c r="AB25" s="253" t="str">
        <f t="shared" si="8"/>
        <v/>
      </c>
      <c r="AC25" s="71" t="str">
        <f t="shared" si="9"/>
        <v/>
      </c>
      <c r="AD25" s="253" t="str">
        <f t="shared" si="10"/>
        <v/>
      </c>
      <c r="AE25" s="71" t="str">
        <f t="shared" si="11"/>
        <v/>
      </c>
      <c r="AF25" s="124"/>
    </row>
    <row r="26" spans="1:34" ht="40.5" customHeight="1" x14ac:dyDescent="0.25">
      <c r="A26" s="387"/>
      <c r="B26" s="60" t="s">
        <v>180</v>
      </c>
      <c r="C26" s="60" t="s">
        <v>150</v>
      </c>
      <c r="D26" s="60" t="s">
        <v>101</v>
      </c>
      <c r="E26" s="228">
        <v>0</v>
      </c>
      <c r="F26" s="228">
        <v>0</v>
      </c>
      <c r="G26" s="353"/>
      <c r="H26" s="268"/>
      <c r="I26" s="268">
        <v>40859322</v>
      </c>
      <c r="J26" s="231"/>
      <c r="K26" s="268"/>
      <c r="L26" s="268"/>
      <c r="M26" s="332"/>
      <c r="N26" s="292"/>
      <c r="O26" s="292">
        <v>62162391</v>
      </c>
      <c r="P26" s="250" t="str">
        <f t="shared" si="0"/>
        <v/>
      </c>
      <c r="Q26" s="160" t="str">
        <f t="shared" si="1"/>
        <v/>
      </c>
      <c r="R26" s="250" t="str">
        <f t="shared" si="2"/>
        <v/>
      </c>
      <c r="S26" s="250" t="str">
        <f t="shared" si="3"/>
        <v/>
      </c>
      <c r="T26" s="250">
        <f t="shared" si="4"/>
        <v>-0.52137597877908992</v>
      </c>
      <c r="U26" s="250" t="e">
        <f t="shared" si="5"/>
        <v>#DIV/0!</v>
      </c>
      <c r="V26" s="179"/>
      <c r="W26" s="251"/>
      <c r="X26" s="278"/>
      <c r="Y26" s="278"/>
      <c r="Z26" s="253" t="str">
        <f t="shared" si="6"/>
        <v/>
      </c>
      <c r="AA26" s="71" t="str">
        <f t="shared" si="7"/>
        <v/>
      </c>
      <c r="AB26" s="253" t="str">
        <f t="shared" si="8"/>
        <v/>
      </c>
      <c r="AC26" s="71" t="str">
        <f t="shared" si="9"/>
        <v/>
      </c>
      <c r="AD26" s="253" t="str">
        <f t="shared" si="10"/>
        <v/>
      </c>
      <c r="AE26" s="71" t="str">
        <f t="shared" si="11"/>
        <v/>
      </c>
      <c r="AF26" s="82"/>
      <c r="AH26" s="13"/>
    </row>
    <row r="27" spans="1:34" ht="63.75" customHeight="1" x14ac:dyDescent="0.25">
      <c r="A27" s="386"/>
      <c r="B27" s="60" t="s">
        <v>181</v>
      </c>
      <c r="C27" s="60" t="s">
        <v>182</v>
      </c>
      <c r="D27" s="74" t="s">
        <v>99</v>
      </c>
      <c r="E27" s="243">
        <v>-0.03</v>
      </c>
      <c r="F27" s="243">
        <v>0</v>
      </c>
      <c r="G27" s="307">
        <v>189029</v>
      </c>
      <c r="H27" s="247"/>
      <c r="I27" s="247">
        <v>2234540150</v>
      </c>
      <c r="J27" s="246"/>
      <c r="K27" s="247"/>
      <c r="L27" s="247"/>
      <c r="M27" s="354">
        <v>180390</v>
      </c>
      <c r="N27" s="338"/>
      <c r="O27" s="338">
        <v>2189184573</v>
      </c>
      <c r="P27" s="250">
        <f t="shared" si="0"/>
        <v>4.5701982235530014E-2</v>
      </c>
      <c r="Q27" s="160" t="e">
        <f t="shared" si="1"/>
        <v>#DIV/0!</v>
      </c>
      <c r="R27" s="250" t="str">
        <f>IF(OR(H27="",N27=""),"",IFERROR(1-(N27/H27),""))</f>
        <v/>
      </c>
      <c r="S27" s="250" t="str">
        <f t="shared" si="3"/>
        <v/>
      </c>
      <c r="T27" s="250">
        <f t="shared" si="4"/>
        <v>2.0297499241622496E-2</v>
      </c>
      <c r="U27" s="250">
        <f t="shared" si="5"/>
        <v>-0.67658330805408329</v>
      </c>
      <c r="V27" s="116"/>
      <c r="W27" s="123"/>
      <c r="X27" s="278"/>
      <c r="Y27" s="278"/>
      <c r="Z27" s="253" t="str">
        <f t="shared" si="6"/>
        <v/>
      </c>
      <c r="AA27" s="71" t="str">
        <f t="shared" si="7"/>
        <v/>
      </c>
      <c r="AB27" s="253" t="str">
        <f t="shared" si="8"/>
        <v/>
      </c>
      <c r="AC27" s="71" t="str">
        <f t="shared" si="9"/>
        <v/>
      </c>
      <c r="AD27" s="253" t="str">
        <f t="shared" si="10"/>
        <v/>
      </c>
      <c r="AE27" s="71" t="str">
        <f t="shared" si="11"/>
        <v/>
      </c>
      <c r="AF27" s="270"/>
    </row>
    <row r="28" spans="1:34" ht="94.5" customHeight="1" x14ac:dyDescent="0.25">
      <c r="A28" s="60" t="s">
        <v>183</v>
      </c>
      <c r="B28" s="204" t="s">
        <v>184</v>
      </c>
      <c r="C28" s="60" t="s">
        <v>185</v>
      </c>
      <c r="D28" s="60" t="s">
        <v>101</v>
      </c>
      <c r="E28" s="227">
        <v>0</v>
      </c>
      <c r="F28" s="227">
        <v>0</v>
      </c>
      <c r="G28" s="353"/>
      <c r="H28" s="268"/>
      <c r="I28" s="268"/>
      <c r="J28" s="231"/>
      <c r="K28" s="268"/>
      <c r="L28" s="268"/>
      <c r="M28" s="333"/>
      <c r="N28" s="292"/>
      <c r="O28" s="292"/>
      <c r="P28" s="250" t="str">
        <f t="shared" si="0"/>
        <v/>
      </c>
      <c r="Q28" s="160" t="str">
        <f t="shared" si="1"/>
        <v/>
      </c>
      <c r="R28" s="250" t="str">
        <f t="shared" si="2"/>
        <v/>
      </c>
      <c r="S28" s="250" t="str">
        <f t="shared" si="3"/>
        <v/>
      </c>
      <c r="T28" s="250" t="str">
        <f t="shared" si="4"/>
        <v/>
      </c>
      <c r="U28" s="250" t="str">
        <f t="shared" si="5"/>
        <v/>
      </c>
      <c r="V28" s="179"/>
      <c r="W28" s="251"/>
      <c r="X28" s="278"/>
      <c r="Y28" s="278"/>
      <c r="Z28" s="253" t="str">
        <f t="shared" si="6"/>
        <v/>
      </c>
      <c r="AA28" s="71" t="str">
        <f t="shared" si="7"/>
        <v/>
      </c>
      <c r="AB28" s="253" t="str">
        <f t="shared" si="8"/>
        <v/>
      </c>
      <c r="AC28" s="71" t="str">
        <f t="shared" si="9"/>
        <v/>
      </c>
      <c r="AD28" s="253" t="str">
        <f t="shared" si="10"/>
        <v/>
      </c>
      <c r="AE28" s="71" t="str">
        <f t="shared" si="11"/>
        <v/>
      </c>
      <c r="AF28" s="82"/>
    </row>
    <row r="29" spans="1:34" ht="48.75" customHeight="1" x14ac:dyDescent="0.25">
      <c r="A29" s="385" t="s">
        <v>186</v>
      </c>
      <c r="B29" s="60" t="s">
        <v>187</v>
      </c>
      <c r="C29" s="60" t="s">
        <v>188</v>
      </c>
      <c r="D29" s="74" t="s">
        <v>99</v>
      </c>
      <c r="E29" s="297">
        <v>0</v>
      </c>
      <c r="F29" s="297">
        <v>0</v>
      </c>
      <c r="G29" s="307">
        <v>4375</v>
      </c>
      <c r="H29" s="259"/>
      <c r="I29" s="259"/>
      <c r="J29" s="246"/>
      <c r="K29" s="259"/>
      <c r="L29" s="259"/>
      <c r="M29" s="355">
        <v>4519</v>
      </c>
      <c r="N29" s="292"/>
      <c r="O29" s="292"/>
      <c r="P29" s="250">
        <f t="shared" si="0"/>
        <v>-3.2914285714285674E-2</v>
      </c>
      <c r="Q29" s="160" t="e">
        <f t="shared" si="1"/>
        <v>#DIV/0!</v>
      </c>
      <c r="R29" s="250" t="str">
        <f t="shared" si="2"/>
        <v/>
      </c>
      <c r="S29" s="250" t="str">
        <f t="shared" si="3"/>
        <v/>
      </c>
      <c r="T29" s="250" t="str">
        <f t="shared" si="4"/>
        <v/>
      </c>
      <c r="U29" s="250" t="str">
        <f t="shared" si="5"/>
        <v/>
      </c>
      <c r="V29" s="81"/>
      <c r="W29" s="262"/>
      <c r="X29" s="299"/>
      <c r="Y29" s="299"/>
      <c r="Z29" s="253" t="str">
        <f t="shared" si="6"/>
        <v/>
      </c>
      <c r="AA29" s="71" t="str">
        <f t="shared" si="7"/>
        <v/>
      </c>
      <c r="AB29" s="253" t="str">
        <f t="shared" si="8"/>
        <v/>
      </c>
      <c r="AC29" s="71" t="str">
        <f t="shared" si="9"/>
        <v/>
      </c>
      <c r="AD29" s="253" t="str">
        <f t="shared" si="10"/>
        <v/>
      </c>
      <c r="AE29" s="71" t="str">
        <f t="shared" si="11"/>
        <v/>
      </c>
      <c r="AF29" s="82"/>
    </row>
    <row r="30" spans="1:34" ht="54" customHeight="1" x14ac:dyDescent="0.25">
      <c r="A30" s="386"/>
      <c r="B30" s="60" t="s">
        <v>189</v>
      </c>
      <c r="C30" s="60" t="s">
        <v>190</v>
      </c>
      <c r="D30" s="60" t="s">
        <v>99</v>
      </c>
      <c r="E30" s="228">
        <v>0</v>
      </c>
      <c r="F30" s="228">
        <v>0</v>
      </c>
      <c r="G30" s="353">
        <v>224</v>
      </c>
      <c r="H30" s="268"/>
      <c r="I30" s="268"/>
      <c r="J30" s="231"/>
      <c r="K30" s="268"/>
      <c r="L30" s="268"/>
      <c r="M30" s="355">
        <v>169</v>
      </c>
      <c r="N30" s="292"/>
      <c r="O30" s="292"/>
      <c r="P30" s="250">
        <f t="shared" si="0"/>
        <v>0.2455357142857143</v>
      </c>
      <c r="Q30" s="160" t="e">
        <f t="shared" si="1"/>
        <v>#DIV/0!</v>
      </c>
      <c r="R30" s="356" t="str">
        <f>IF(OR(H30="",N30=""),"",IFERROR(1-(N30/H30),""))</f>
        <v/>
      </c>
      <c r="S30" s="250" t="str">
        <f t="shared" si="3"/>
        <v/>
      </c>
      <c r="T30" s="250" t="str">
        <f t="shared" si="4"/>
        <v/>
      </c>
      <c r="U30" s="250" t="str">
        <f t="shared" si="5"/>
        <v/>
      </c>
      <c r="V30" s="179"/>
      <c r="W30" s="262"/>
      <c r="X30" s="278"/>
      <c r="Y30" s="278"/>
      <c r="Z30" s="253" t="str">
        <f t="shared" si="6"/>
        <v/>
      </c>
      <c r="AA30" s="71" t="str">
        <f t="shared" si="7"/>
        <v/>
      </c>
      <c r="AB30" s="253" t="str">
        <f t="shared" si="8"/>
        <v/>
      </c>
      <c r="AC30" s="71" t="str">
        <f t="shared" si="9"/>
        <v/>
      </c>
      <c r="AD30" s="253" t="str">
        <f t="shared" si="10"/>
        <v/>
      </c>
      <c r="AE30" s="71" t="str">
        <f t="shared" si="11"/>
        <v/>
      </c>
      <c r="AF30" s="82"/>
    </row>
    <row r="31" spans="1:34" ht="90" customHeight="1" x14ac:dyDescent="0.25">
      <c r="A31" s="385" t="s">
        <v>191</v>
      </c>
      <c r="B31" s="60" t="s">
        <v>192</v>
      </c>
      <c r="C31" s="60" t="s">
        <v>150</v>
      </c>
      <c r="D31" s="74" t="s">
        <v>101</v>
      </c>
      <c r="E31" s="243">
        <v>0</v>
      </c>
      <c r="F31" s="243">
        <v>0</v>
      </c>
      <c r="G31" s="307"/>
      <c r="H31" s="259"/>
      <c r="I31" s="259">
        <v>1044194056</v>
      </c>
      <c r="J31" s="246"/>
      <c r="K31" s="256"/>
      <c r="L31" s="256"/>
      <c r="M31" s="333"/>
      <c r="N31" s="292"/>
      <c r="O31" s="259">
        <v>1011806410</v>
      </c>
      <c r="P31" s="250" t="str">
        <f t="shared" si="0"/>
        <v/>
      </c>
      <c r="Q31" s="160" t="str">
        <f t="shared" si="1"/>
        <v/>
      </c>
      <c r="R31" s="250" t="str">
        <f t="shared" si="2"/>
        <v/>
      </c>
      <c r="S31" s="250" t="str">
        <f t="shared" si="3"/>
        <v/>
      </c>
      <c r="T31" s="250">
        <f t="shared" si="4"/>
        <v>3.1016884087683438E-2</v>
      </c>
      <c r="U31" s="250" t="e">
        <f t="shared" si="5"/>
        <v>#DIV/0!</v>
      </c>
      <c r="V31" s="116"/>
      <c r="W31" s="251"/>
      <c r="X31" s="278"/>
      <c r="Y31" s="278"/>
      <c r="Z31" s="253" t="str">
        <f t="shared" si="6"/>
        <v/>
      </c>
      <c r="AA31" s="71" t="str">
        <f t="shared" si="7"/>
        <v/>
      </c>
      <c r="AB31" s="253" t="str">
        <f t="shared" si="8"/>
        <v/>
      </c>
      <c r="AC31" s="71" t="str">
        <f t="shared" si="9"/>
        <v/>
      </c>
      <c r="AD31" s="253" t="str">
        <f t="shared" si="10"/>
        <v/>
      </c>
      <c r="AE31" s="71" t="str">
        <f t="shared" si="11"/>
        <v/>
      </c>
      <c r="AF31" s="270"/>
    </row>
    <row r="32" spans="1:34" ht="68.25" customHeight="1" x14ac:dyDescent="0.25">
      <c r="A32" s="386"/>
      <c r="B32" s="60" t="s">
        <v>193</v>
      </c>
      <c r="C32" s="60" t="s">
        <v>150</v>
      </c>
      <c r="D32" s="60" t="s">
        <v>101</v>
      </c>
      <c r="E32" s="227">
        <v>0</v>
      </c>
      <c r="F32" s="227">
        <v>0</v>
      </c>
      <c r="G32" s="353"/>
      <c r="H32" s="268"/>
      <c r="I32" s="268"/>
      <c r="J32" s="231"/>
      <c r="K32" s="254"/>
      <c r="L32" s="254"/>
      <c r="M32" s="333"/>
      <c r="N32" s="292"/>
      <c r="O32" s="292">
        <v>226948360</v>
      </c>
      <c r="P32" s="250" t="str">
        <f t="shared" si="0"/>
        <v/>
      </c>
      <c r="Q32" s="160" t="str">
        <f t="shared" si="1"/>
        <v/>
      </c>
      <c r="R32" s="250" t="str">
        <f t="shared" si="2"/>
        <v/>
      </c>
      <c r="S32" s="250" t="str">
        <f t="shared" si="3"/>
        <v/>
      </c>
      <c r="T32" s="250" t="str">
        <f t="shared" si="4"/>
        <v/>
      </c>
      <c r="U32" s="250" t="str">
        <f t="shared" si="5"/>
        <v/>
      </c>
      <c r="V32" s="173"/>
      <c r="W32" s="251"/>
      <c r="X32" s="278"/>
      <c r="Y32" s="278"/>
      <c r="Z32" s="253" t="str">
        <f t="shared" si="6"/>
        <v/>
      </c>
      <c r="AA32" s="71" t="str">
        <f t="shared" si="7"/>
        <v/>
      </c>
      <c r="AB32" s="253" t="str">
        <f t="shared" si="8"/>
        <v/>
      </c>
      <c r="AC32" s="71" t="str">
        <f t="shared" si="9"/>
        <v/>
      </c>
      <c r="AD32" s="253" t="str">
        <f t="shared" si="10"/>
        <v/>
      </c>
      <c r="AE32" s="71" t="str">
        <f t="shared" si="11"/>
        <v/>
      </c>
      <c r="AF32" s="270"/>
    </row>
    <row r="33" spans="1:32" ht="147" customHeight="1" x14ac:dyDescent="0.25">
      <c r="A33" s="60" t="s">
        <v>194</v>
      </c>
      <c r="B33" s="60" t="s">
        <v>195</v>
      </c>
      <c r="C33" s="60" t="s">
        <v>150</v>
      </c>
      <c r="D33" s="74" t="s">
        <v>101</v>
      </c>
      <c r="E33" s="243">
        <v>0</v>
      </c>
      <c r="F33" s="243">
        <v>0</v>
      </c>
      <c r="G33" s="307"/>
      <c r="H33" s="259"/>
      <c r="I33" s="259">
        <v>27525038</v>
      </c>
      <c r="J33" s="246"/>
      <c r="K33" s="259"/>
      <c r="L33" s="259"/>
      <c r="M33" s="333"/>
      <c r="N33" s="292"/>
      <c r="O33" s="292">
        <v>30164433</v>
      </c>
      <c r="P33" s="250" t="str">
        <f t="shared" si="0"/>
        <v/>
      </c>
      <c r="Q33" s="160" t="str">
        <f t="shared" si="1"/>
        <v/>
      </c>
      <c r="R33" s="250" t="str">
        <f t="shared" si="2"/>
        <v/>
      </c>
      <c r="S33" s="250" t="str">
        <f t="shared" si="3"/>
        <v/>
      </c>
      <c r="T33" s="250">
        <f t="shared" si="4"/>
        <v>-9.5890694138187849E-2</v>
      </c>
      <c r="U33" s="250" t="e">
        <f t="shared" si="5"/>
        <v>#DIV/0!</v>
      </c>
      <c r="V33" s="129"/>
      <c r="W33" s="251"/>
      <c r="X33" s="278"/>
      <c r="Y33" s="278"/>
      <c r="Z33" s="253" t="str">
        <f t="shared" si="6"/>
        <v/>
      </c>
      <c r="AA33" s="71" t="str">
        <f t="shared" si="7"/>
        <v/>
      </c>
      <c r="AB33" s="253" t="str">
        <f t="shared" si="8"/>
        <v/>
      </c>
      <c r="AC33" s="71" t="str">
        <f t="shared" si="9"/>
        <v/>
      </c>
      <c r="AD33" s="253" t="str">
        <f t="shared" si="10"/>
        <v/>
      </c>
      <c r="AE33" s="71" t="str">
        <f t="shared" si="11"/>
        <v/>
      </c>
      <c r="AF33" s="267"/>
    </row>
    <row r="34" spans="1:32" s="16" customFormat="1" ht="75" customHeight="1" x14ac:dyDescent="0.25">
      <c r="A34" s="60" t="s">
        <v>196</v>
      </c>
      <c r="B34" s="60" t="s">
        <v>197</v>
      </c>
      <c r="C34" s="60" t="s">
        <v>150</v>
      </c>
      <c r="D34" s="60" t="s">
        <v>101</v>
      </c>
      <c r="E34" s="227">
        <v>0</v>
      </c>
      <c r="F34" s="227">
        <v>0</v>
      </c>
      <c r="G34" s="353"/>
      <c r="H34" s="258"/>
      <c r="I34" s="258">
        <v>1462753035</v>
      </c>
      <c r="J34" s="231"/>
      <c r="K34" s="258"/>
      <c r="L34" s="258"/>
      <c r="M34" s="357"/>
      <c r="N34" s="338"/>
      <c r="O34" s="338">
        <v>564827836</v>
      </c>
      <c r="P34" s="356" t="str">
        <f t="shared" si="0"/>
        <v/>
      </c>
      <c r="Q34" s="160" t="str">
        <f t="shared" si="1"/>
        <v/>
      </c>
      <c r="R34" s="250" t="str">
        <f t="shared" si="2"/>
        <v/>
      </c>
      <c r="S34" s="250" t="str">
        <f t="shared" si="3"/>
        <v/>
      </c>
      <c r="T34" s="250">
        <f t="shared" si="4"/>
        <v>0.61385974085502415</v>
      </c>
      <c r="U34" s="250" t="e">
        <f t="shared" si="5"/>
        <v>#DIV/0!</v>
      </c>
      <c r="V34" s="60"/>
      <c r="W34" s="358"/>
      <c r="X34" s="359"/>
      <c r="Y34" s="359"/>
      <c r="Z34" s="253" t="str">
        <f t="shared" si="6"/>
        <v/>
      </c>
      <c r="AA34" s="71" t="str">
        <f t="shared" si="7"/>
        <v/>
      </c>
      <c r="AB34" s="253" t="str">
        <f t="shared" si="8"/>
        <v/>
      </c>
      <c r="AC34" s="71" t="str">
        <f t="shared" si="9"/>
        <v/>
      </c>
      <c r="AD34" s="253" t="str">
        <f t="shared" si="10"/>
        <v/>
      </c>
      <c r="AE34" s="71" t="str">
        <f t="shared" si="11"/>
        <v/>
      </c>
      <c r="AF34" s="360"/>
    </row>
    <row r="35" spans="1:32" ht="105" customHeight="1" x14ac:dyDescent="0.25">
      <c r="A35" s="385" t="s">
        <v>198</v>
      </c>
      <c r="B35" s="60" t="s">
        <v>199</v>
      </c>
      <c r="C35" s="60" t="s">
        <v>200</v>
      </c>
      <c r="D35" s="74" t="s">
        <v>101</v>
      </c>
      <c r="E35" s="243">
        <v>0</v>
      </c>
      <c r="F35" s="243">
        <v>0</v>
      </c>
      <c r="G35" s="307"/>
      <c r="H35" s="259"/>
      <c r="I35" s="361"/>
      <c r="J35" s="362"/>
      <c r="K35" s="363"/>
      <c r="L35" s="363"/>
      <c r="M35" s="364"/>
      <c r="N35" s="365"/>
      <c r="O35" s="365"/>
      <c r="P35" s="250" t="str">
        <f t="shared" si="0"/>
        <v/>
      </c>
      <c r="Q35" s="160" t="str">
        <f t="shared" si="1"/>
        <v/>
      </c>
      <c r="R35" s="250" t="str">
        <f t="shared" si="2"/>
        <v/>
      </c>
      <c r="S35" s="250" t="str">
        <f t="shared" si="3"/>
        <v/>
      </c>
      <c r="T35" s="250" t="str">
        <f t="shared" si="4"/>
        <v/>
      </c>
      <c r="U35" s="250" t="str">
        <f t="shared" si="5"/>
        <v/>
      </c>
      <c r="V35" s="116"/>
      <c r="W35" s="251"/>
      <c r="X35" s="278"/>
      <c r="Y35" s="278"/>
      <c r="Z35" s="253" t="str">
        <f t="shared" si="6"/>
        <v/>
      </c>
      <c r="AA35" s="71" t="str">
        <f t="shared" si="7"/>
        <v/>
      </c>
      <c r="AB35" s="253" t="str">
        <f t="shared" si="8"/>
        <v/>
      </c>
      <c r="AC35" s="71" t="str">
        <f t="shared" si="9"/>
        <v/>
      </c>
      <c r="AD35" s="253" t="str">
        <f t="shared" si="10"/>
        <v/>
      </c>
      <c r="AE35" s="71" t="str">
        <f t="shared" si="11"/>
        <v/>
      </c>
      <c r="AF35" s="270"/>
    </row>
    <row r="36" spans="1:32" ht="105" customHeight="1" x14ac:dyDescent="0.25">
      <c r="A36" s="386"/>
      <c r="B36" s="60" t="s">
        <v>201</v>
      </c>
      <c r="C36" s="60" t="s">
        <v>200</v>
      </c>
      <c r="D36" s="60" t="s">
        <v>101</v>
      </c>
      <c r="E36" s="227">
        <v>0</v>
      </c>
      <c r="F36" s="227">
        <v>0</v>
      </c>
      <c r="G36" s="353"/>
      <c r="H36" s="268"/>
      <c r="I36" s="268">
        <v>427065622</v>
      </c>
      <c r="J36" s="231"/>
      <c r="K36" s="254"/>
      <c r="L36" s="254"/>
      <c r="M36" s="333"/>
      <c r="N36" s="292"/>
      <c r="O36" s="292"/>
      <c r="P36" s="250" t="str">
        <f t="shared" si="0"/>
        <v/>
      </c>
      <c r="Q36" s="160" t="str">
        <f t="shared" si="1"/>
        <v/>
      </c>
      <c r="R36" s="250" t="str">
        <f t="shared" si="2"/>
        <v/>
      </c>
      <c r="S36" s="250" t="str">
        <f t="shared" si="3"/>
        <v/>
      </c>
      <c r="T36" s="250" t="str">
        <f t="shared" si="4"/>
        <v/>
      </c>
      <c r="U36" s="250" t="str">
        <f t="shared" si="5"/>
        <v/>
      </c>
      <c r="V36" s="173"/>
      <c r="W36" s="251"/>
      <c r="X36" s="278"/>
      <c r="Y36" s="278"/>
      <c r="Z36" s="253" t="str">
        <f t="shared" si="6"/>
        <v/>
      </c>
      <c r="AA36" s="71" t="str">
        <f t="shared" si="7"/>
        <v/>
      </c>
      <c r="AB36" s="253" t="str">
        <f t="shared" si="8"/>
        <v/>
      </c>
      <c r="AC36" s="71" t="str">
        <f t="shared" si="9"/>
        <v/>
      </c>
      <c r="AD36" s="253" t="str">
        <f t="shared" si="10"/>
        <v/>
      </c>
      <c r="AE36" s="71" t="str">
        <f t="shared" si="11"/>
        <v/>
      </c>
      <c r="AF36" s="270"/>
    </row>
    <row r="37" spans="1:32" ht="105" customHeight="1" x14ac:dyDescent="0.25">
      <c r="A37" s="385" t="s">
        <v>202</v>
      </c>
      <c r="B37" s="60" t="s">
        <v>203</v>
      </c>
      <c r="C37" s="60" t="s">
        <v>204</v>
      </c>
      <c r="D37" s="74" t="s">
        <v>99</v>
      </c>
      <c r="E37" s="297">
        <v>0</v>
      </c>
      <c r="F37" s="297">
        <v>0</v>
      </c>
      <c r="G37" s="366">
        <v>37531</v>
      </c>
      <c r="H37" s="114"/>
      <c r="I37" s="114">
        <v>139568043</v>
      </c>
      <c r="J37" s="113"/>
      <c r="K37" s="114"/>
      <c r="L37" s="114"/>
      <c r="M37" s="308">
        <v>49975</v>
      </c>
      <c r="N37" s="292"/>
      <c r="O37" s="292">
        <v>190698539</v>
      </c>
      <c r="P37" s="250">
        <f t="shared" si="0"/>
        <v>-0.33156590551810505</v>
      </c>
      <c r="Q37" s="160" t="e">
        <f t="shared" si="1"/>
        <v>#DIV/0!</v>
      </c>
      <c r="R37" s="250" t="str">
        <f t="shared" si="2"/>
        <v/>
      </c>
      <c r="S37" s="250" t="str">
        <f t="shared" si="3"/>
        <v/>
      </c>
      <c r="T37" s="250">
        <f t="shared" si="4"/>
        <v>-0.36634816180663932</v>
      </c>
      <c r="U37" s="250" t="e">
        <f t="shared" si="5"/>
        <v>#DIV/0!</v>
      </c>
      <c r="V37" s="131"/>
      <c r="W37" s="303"/>
      <c r="X37" s="278"/>
      <c r="Y37" s="278"/>
      <c r="Z37" s="253" t="str">
        <f t="shared" si="6"/>
        <v/>
      </c>
      <c r="AA37" s="71" t="str">
        <f t="shared" si="7"/>
        <v/>
      </c>
      <c r="AB37" s="253" t="str">
        <f t="shared" si="8"/>
        <v/>
      </c>
      <c r="AC37" s="71" t="str">
        <f t="shared" si="9"/>
        <v/>
      </c>
      <c r="AD37" s="253" t="str">
        <f t="shared" si="10"/>
        <v/>
      </c>
      <c r="AE37" s="71" t="str">
        <f t="shared" si="11"/>
        <v/>
      </c>
      <c r="AF37" s="124"/>
    </row>
    <row r="38" spans="1:32" ht="60" customHeight="1" x14ac:dyDescent="0.25">
      <c r="A38" s="387"/>
      <c r="B38" s="60" t="s">
        <v>205</v>
      </c>
      <c r="C38" s="60" t="s">
        <v>150</v>
      </c>
      <c r="D38" s="60" t="s">
        <v>101</v>
      </c>
      <c r="E38" s="227">
        <v>0</v>
      </c>
      <c r="F38" s="227">
        <v>0</v>
      </c>
      <c r="G38" s="353"/>
      <c r="H38" s="133"/>
      <c r="I38" s="133">
        <v>10725059</v>
      </c>
      <c r="J38" s="118"/>
      <c r="K38" s="192"/>
      <c r="L38" s="192"/>
      <c r="M38" s="367"/>
      <c r="N38" s="368"/>
      <c r="O38" s="368">
        <v>22599010</v>
      </c>
      <c r="P38" s="250" t="str">
        <f t="shared" si="0"/>
        <v/>
      </c>
      <c r="Q38" s="160" t="str">
        <f t="shared" si="1"/>
        <v/>
      </c>
      <c r="R38" s="250" t="str">
        <f t="shared" si="2"/>
        <v/>
      </c>
      <c r="S38" s="250" t="str">
        <f t="shared" si="3"/>
        <v/>
      </c>
      <c r="T38" s="250">
        <f t="shared" si="4"/>
        <v>-1.1071222079058027</v>
      </c>
      <c r="U38" s="250" t="e">
        <f t="shared" si="5"/>
        <v>#DIV/0!</v>
      </c>
      <c r="V38" s="305"/>
      <c r="W38" s="251"/>
      <c r="X38" s="278"/>
      <c r="Y38" s="278"/>
      <c r="Z38" s="253" t="str">
        <f t="shared" si="6"/>
        <v/>
      </c>
      <c r="AA38" s="71" t="str">
        <f t="shared" si="7"/>
        <v/>
      </c>
      <c r="AB38" s="253" t="str">
        <f t="shared" si="8"/>
        <v/>
      </c>
      <c r="AC38" s="71" t="str">
        <f t="shared" si="9"/>
        <v/>
      </c>
      <c r="AD38" s="253" t="str">
        <f t="shared" si="10"/>
        <v/>
      </c>
      <c r="AE38" s="71" t="str">
        <f t="shared" si="11"/>
        <v/>
      </c>
      <c r="AF38" s="369"/>
    </row>
    <row r="39" spans="1:32" ht="78.75" customHeight="1" x14ac:dyDescent="0.25">
      <c r="A39" s="386"/>
      <c r="B39" s="60" t="s">
        <v>206</v>
      </c>
      <c r="C39" s="197" t="s">
        <v>207</v>
      </c>
      <c r="D39" s="74" t="s">
        <v>99</v>
      </c>
      <c r="E39" s="297">
        <v>0</v>
      </c>
      <c r="F39" s="297">
        <v>0</v>
      </c>
      <c r="G39" s="307">
        <v>23763121</v>
      </c>
      <c r="H39" s="114"/>
      <c r="I39" s="114">
        <v>14314121696</v>
      </c>
      <c r="J39" s="113"/>
      <c r="K39" s="114"/>
      <c r="L39" s="114"/>
      <c r="M39" s="370">
        <v>24882640</v>
      </c>
      <c r="N39" s="292"/>
      <c r="O39" s="292">
        <v>16698980098</v>
      </c>
      <c r="P39" s="250">
        <f t="shared" si="0"/>
        <v>-4.7111614673846836E-2</v>
      </c>
      <c r="Q39" s="160" t="e">
        <f t="shared" si="1"/>
        <v>#DIV/0!</v>
      </c>
      <c r="R39" s="250" t="str">
        <f t="shared" si="2"/>
        <v/>
      </c>
      <c r="S39" s="250" t="str">
        <f t="shared" si="3"/>
        <v/>
      </c>
      <c r="T39" s="250">
        <f t="shared" si="4"/>
        <v>-0.16660878345518304</v>
      </c>
      <c r="U39" s="250" t="e">
        <f t="shared" si="5"/>
        <v>#DIV/0!</v>
      </c>
      <c r="V39" s="309"/>
      <c r="W39" s="137"/>
      <c r="X39" s="278"/>
      <c r="Y39" s="278"/>
      <c r="Z39" s="253" t="str">
        <f t="shared" si="6"/>
        <v/>
      </c>
      <c r="AA39" s="71" t="str">
        <f t="shared" si="7"/>
        <v/>
      </c>
      <c r="AB39" s="253" t="str">
        <f t="shared" si="8"/>
        <v/>
      </c>
      <c r="AC39" s="71" t="str">
        <f t="shared" si="9"/>
        <v/>
      </c>
      <c r="AD39" s="253" t="str">
        <f t="shared" si="10"/>
        <v/>
      </c>
      <c r="AE39" s="71" t="str">
        <f t="shared" si="11"/>
        <v/>
      </c>
      <c r="AF39" s="310"/>
    </row>
    <row r="40" spans="1:32" x14ac:dyDescent="0.25">
      <c r="AB40" s="331"/>
      <c r="AC40" s="331"/>
      <c r="AD40" s="331"/>
    </row>
    <row r="41" spans="1:32" x14ac:dyDescent="0.25">
      <c r="AB41" s="331"/>
      <c r="AC41" s="331"/>
      <c r="AD41" s="331"/>
    </row>
    <row r="42" spans="1:32" x14ac:dyDescent="0.25">
      <c r="S42" s="30"/>
      <c r="AB42" s="331"/>
      <c r="AC42" s="331"/>
      <c r="AD42" s="331"/>
    </row>
    <row r="43" spans="1:32" x14ac:dyDescent="0.25">
      <c r="AB43" s="331"/>
      <c r="AC43" s="331"/>
      <c r="AD43" s="331"/>
    </row>
    <row r="44" spans="1:32" x14ac:dyDescent="0.25">
      <c r="AB44" s="331"/>
      <c r="AC44" s="331"/>
      <c r="AD44" s="331"/>
    </row>
    <row r="45" spans="1:32" x14ac:dyDescent="0.25">
      <c r="AB45" s="331"/>
      <c r="AC45" s="331"/>
      <c r="AD45" s="331"/>
    </row>
    <row r="46" spans="1:32" x14ac:dyDescent="0.25">
      <c r="AB46" s="331"/>
      <c r="AC46" s="331"/>
      <c r="AD46" s="331"/>
    </row>
  </sheetData>
  <autoFilter ref="A8:AH39" xr:uid="{7B162E61-4E30-4D8E-826E-1F6C8FE87096}"/>
  <mergeCells count="16">
    <mergeCell ref="A6:F6"/>
    <mergeCell ref="M6:AF6"/>
    <mergeCell ref="B1:AF1"/>
    <mergeCell ref="A2:F2"/>
    <mergeCell ref="A3:F3"/>
    <mergeCell ref="A4:F4"/>
    <mergeCell ref="A5:AF5"/>
    <mergeCell ref="A31:A32"/>
    <mergeCell ref="A35:A36"/>
    <mergeCell ref="A37:A39"/>
    <mergeCell ref="M7:R7"/>
    <mergeCell ref="W7:AF7"/>
    <mergeCell ref="A12:A13"/>
    <mergeCell ref="A21:A23"/>
    <mergeCell ref="A24:A27"/>
    <mergeCell ref="A29:A30"/>
  </mergeCells>
  <dataValidations count="24">
    <dataValidation allowBlank="1" showInputMessage="1" showErrorMessage="1" prompt="Relacione los giros realizados  en el  periodo de reporte para el rubro y el componente. Valores en pesos._x000a_" sqref="X9:Y9" xr:uid="{3AD8FC4E-0F71-4877-B327-D0FE4866EAF7}"/>
    <dataValidation allowBlank="1" showInputMessage="1" showErrorMessage="1" prompt="Relacione los giros realizados  en el  periodo de reporte para el rubro y el componente. Valores en pesos." sqref="N9:O9" xr:uid="{4F71C7FA-E463-45C1-B23E-BB080CB1AD51}"/>
    <dataValidation allowBlank="1" showInputMessage="1" showErrorMessage="1" prompt="Relacione el dato de consumo asociado al rubro, componente y unidad de medida en el periodo de reporte._x000a_" sqref="M9 W9" xr:uid="{C0980D97-B7D7-44AE-BF1E-64C9854775B4}"/>
    <dataValidation allowBlank="1" showErrorMessage="1" prompt="Solo aplica para gastos de funcionamiento." sqref="A8" xr:uid="{0A85A19C-7D49-4782-85A1-4639B2943730}"/>
    <dataValidation type="list" allowBlank="1" showInputMessage="1" showErrorMessage="1" sqref="L2:O2 AF2" xr:uid="{21AE543A-0639-48FA-9892-8498FAB37D0A}">
      <formula1>INDIRECT(B2)</formula1>
    </dataValidation>
    <dataValidation type="list" allowBlank="1" showInputMessage="1" showErrorMessage="1" sqref="R2" xr:uid="{DFB7CAFB-9169-43ED-B217-CBA1021483D3}">
      <formula1>INDIRECT(F2)</formula1>
    </dataValidation>
    <dataValidation type="list" allowBlank="1" showInputMessage="1" showErrorMessage="1" sqref="P2:Q2" xr:uid="{9D68A20C-F989-4258-A3C9-95DB4AB9B6D5}">
      <formula1>INDIRECT(E2)</formula1>
    </dataValidation>
    <dataValidation type="list" allowBlank="1" showInputMessage="1" showErrorMessage="1" sqref="AE2" xr:uid="{8C4FB78F-77A7-434C-B428-9B268DD960AE}">
      <formula1>INDIRECT(O2)</formula1>
    </dataValidation>
    <dataValidation type="list" allowBlank="1" showInputMessage="1" showErrorMessage="1" sqref="H2:I2" xr:uid="{BA5EEB42-6518-4D61-80C8-28C6DEA7C295}">
      <formula1>INDIRECT(A2)</formula1>
    </dataValidation>
    <dataValidation allowBlank="1" showInputMessage="1" showErrorMessage="1" prompt="Relacione el dato de consumo asociado al rubro, componente y unidad de medida reportado en el  mismo periodo del año anterior_x000a_" sqref="G9 J9:K9" xr:uid="{699404FD-448C-4FB9-8793-35BE9944FEC7}"/>
    <dataValidation allowBlank="1" showInputMessage="1" showErrorMessage="1" prompt="Relacione los giros realizados  en el  mismo periodo del año anterior, relacionados con el rubro y el componente. valores en pesos." sqref="H9:I9" xr:uid="{489F1F32-D5AF-445B-AB55-D864E308BDF6}"/>
    <dataValidation type="list" allowBlank="1" showInputMessage="1" showErrorMessage="1" sqref="S2:AD2" xr:uid="{FB9975F4-321B-408D-927E-36B76A34580E}">
      <formula1>INDIRECT(#REF!)</formula1>
    </dataValidation>
    <dataValidation allowBlank="1" showInputMessage="1" showErrorMessage="1" prompt="Relacione los giros realizados  en el  mismo periodo del año anterior, relacionados con el rubro y el componente. Valores en pesos." sqref="K9:L9" xr:uid="{93A34E2B-5018-4924-BACE-31878BDE02F3}"/>
    <dataValidation allowBlank="1" showInputMessage="1" showErrorMessage="1" prompt="Si en la celda &quot;E&quot;, selecionó SI, defina una meta en porcentaje para mantener o reducir el gasto en la vigencia. (En unidad de medida)" sqref="F9" xr:uid="{DB8DEA7F-406F-4109-9AAC-B35E7CAD47E4}"/>
    <dataValidation allowBlank="1" showInputMessage="1" showErrorMessage="1" prompt="Si en la celda &quot;E&quot;, selecionó SI, defina una meta en porcentaje para mantener o reducir el gasto en la vigencia. (En giros presupuestales)" sqref="E9" xr:uid="{1F0E8BED-CE1D-4A0A-94B0-D8AF884A1E78}"/>
    <dataValidation allowBlank="1" showInputMessage="1" showErrorMessage="1" prompt="Si el rubro y componente se espera mantener o reducir en la vigencia (se selcciona como gasto elegible), seleccione SI, en caso contrario seleccione NO. _x000a__x000a_Si selecciona NO, se debe diligencuir las columnas H en adelante" sqref="D9" xr:uid="{B1987D06-A074-4FA3-B10C-7831274E4CE8}"/>
    <dataValidation allowBlank="1" showInputMessage="1" showErrorMessage="1" prompt="Defina la referencia que se usará  para medir el rubro o componente. Ejem. Metro cúbico, personas, horas, entre otros." sqref="C9" xr:uid="{6B6E8955-6D61-40F8-A4AB-B7D5F5109349}"/>
    <dataValidation allowBlank="1" showErrorMessage="1" sqref="Z8:AA8" xr:uid="{886D1B63-1EA5-46ED-954A-6A200CC44CB0}"/>
    <dataValidation allowBlank="1" showErrorMessage="1" prompt="Relacione el dato de consumo asociado al rubro, componente y unidad de medida en el periodo de reporte._x000a_" sqref="M8:O8 W8:Y8" xr:uid="{35383929-AE83-4676-949C-7A0E2F1FED56}"/>
    <dataValidation allowBlank="1" showErrorMessage="1" prompt="Relacione el dato de consumo asociado al rubro, componente y unidad de medida reportado en el  mismo periodo del año anterior_x000a_" sqref="G8" xr:uid="{707D38DB-A084-4238-AD34-56B661A865AA}"/>
    <dataValidation allowBlank="1" showErrorMessage="1" prompt="Si en la celda &quot;E&quot;, selecionó SI, defina una meta en porcentaje para mantener o reducir el gasto en la vigencia. (En unidad de medida)" sqref="F8" xr:uid="{192EFE2A-DFD1-4727-B886-13BF144B70CD}"/>
    <dataValidation allowBlank="1" showErrorMessage="1" prompt="Si en la celda &quot;E&quot;, selecionó SI, defina una meta en porcentaje para mantener o reducir el gasto en la vigencia. (En giros presupuestales)" sqref="E8" xr:uid="{FC8445D5-F2C2-4AC7-9C69-1CEE36BC0761}"/>
    <dataValidation allowBlank="1" showErrorMessage="1" prompt="Si el rubro y componente se espera mantener o reducir en la vigencia (se selcciona como gasto elegible), seleccione SI, en caso contrario seleccione NO. _x000a__x000a_Si selecciona NO, se debe diligencuir las columnas H en adelante" sqref="D8" xr:uid="{8BB6EB98-FCAF-42CB-8412-BA5B95F6CC10}"/>
    <dataValidation allowBlank="1" showErrorMessage="1" prompt="Defina la referencia que se usará  para medir el rubro o componente. Ejem. Metro cúbico, personas, horas, entre otros." sqref="C8" xr:uid="{1C97776F-1EEC-4119-BD65-4141ADD12FE6}"/>
  </dataValidations>
  <pageMargins left="0.7" right="0.7" top="0.75" bottom="0.75" header="0.3" footer="0.3"/>
  <pageSetup orientation="portrait" horizontalDpi="300" verticalDpi="30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E559A-E853-4245-A36D-BE16654F73A1}">
  <dimension ref="A1:AH47"/>
  <sheetViews>
    <sheetView showGridLines="0" zoomScale="60" zoomScaleNormal="60" workbookViewId="0">
      <selection activeCell="AG10" sqref="AG10"/>
    </sheetView>
  </sheetViews>
  <sheetFormatPr baseColWidth="10" defaultColWidth="11.42578125" defaultRowHeight="15" outlineLevelCol="1" x14ac:dyDescent="0.25"/>
  <cols>
    <col min="1" max="1" width="40.28515625" style="9" customWidth="1"/>
    <col min="2" max="2" width="34.42578125" style="9" customWidth="1"/>
    <col min="3" max="3" width="26.85546875" style="9" customWidth="1"/>
    <col min="4" max="4" width="29.42578125" style="9" customWidth="1"/>
    <col min="5" max="5" width="22.7109375" style="209" customWidth="1"/>
    <col min="6" max="6" width="25.42578125" style="209" customWidth="1"/>
    <col min="7" max="7" width="31.28515625" style="327" bestFit="1" customWidth="1"/>
    <col min="8" max="8" width="32.28515625" style="328" bestFit="1" customWidth="1"/>
    <col min="9" max="9" width="32.28515625" style="328" customWidth="1"/>
    <col min="10" max="10" width="33.42578125" style="327" customWidth="1"/>
    <col min="11" max="11" width="35.85546875" style="327" customWidth="1"/>
    <col min="12" max="12" width="27.7109375" style="328" bestFit="1" customWidth="1"/>
    <col min="13" max="13" width="24.5703125" style="9" customWidth="1"/>
    <col min="14" max="15" width="24.28515625" style="20" customWidth="1"/>
    <col min="16" max="16" width="46" style="9" customWidth="1"/>
    <col min="17" max="17" width="55" style="9" customWidth="1"/>
    <col min="18" max="18" width="55.140625" style="9" customWidth="1"/>
    <col min="19" max="19" width="33.42578125" style="9" customWidth="1"/>
    <col min="20" max="20" width="45.42578125" style="9" customWidth="1"/>
    <col min="21" max="21" width="51.140625" style="9" customWidth="1"/>
    <col min="22" max="22" width="31" style="9" customWidth="1"/>
    <col min="23" max="23" width="22.42578125" style="330" hidden="1" customWidth="1" outlineLevel="1"/>
    <col min="24" max="25" width="19.85546875" style="21" hidden="1" customWidth="1" outlineLevel="1"/>
    <col min="26" max="27" width="44" style="9" hidden="1" customWidth="1" outlineLevel="1"/>
    <col min="28" max="29" width="34.140625" style="9" hidden="1" customWidth="1" outlineLevel="1"/>
    <col min="30" max="30" width="49.7109375" style="9" hidden="1" customWidth="1" outlineLevel="1"/>
    <col min="31" max="31" width="45.7109375" style="9" hidden="1" customWidth="1" outlineLevel="1"/>
    <col min="32" max="32" width="50.42578125" style="9" hidden="1" customWidth="1" outlineLevel="1"/>
    <col min="33" max="33" width="63.42578125" style="9" customWidth="1" collapsed="1"/>
    <col min="34" max="34" width="12.42578125" style="9" bestFit="1" customWidth="1"/>
    <col min="35" max="35" width="11.42578125" style="9" customWidth="1"/>
    <col min="36" max="16384" width="11.42578125" style="9"/>
  </cols>
  <sheetData>
    <row r="1" spans="1:33" s="26" customFormat="1" ht="75" customHeight="1" x14ac:dyDescent="0.25">
      <c r="A1" s="25"/>
      <c r="B1" s="396" t="s">
        <v>103</v>
      </c>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row>
    <row r="2" spans="1:33" s="26" customFormat="1" x14ac:dyDescent="0.25">
      <c r="A2" s="397" t="s">
        <v>15</v>
      </c>
      <c r="B2" s="398"/>
      <c r="C2" s="398"/>
      <c r="D2" s="398"/>
      <c r="E2" s="398"/>
      <c r="F2" s="399"/>
      <c r="G2" s="29" t="s">
        <v>104</v>
      </c>
      <c r="H2" s="27" t="s">
        <v>231</v>
      </c>
      <c r="I2" s="33"/>
      <c r="J2" s="28"/>
      <c r="K2" s="28"/>
      <c r="L2" s="28"/>
      <c r="M2" s="28"/>
      <c r="N2" s="28"/>
      <c r="O2" s="28"/>
      <c r="P2" s="28"/>
      <c r="Q2" s="28"/>
      <c r="R2" s="28"/>
      <c r="S2" s="28"/>
      <c r="T2" s="28"/>
      <c r="U2" s="28"/>
      <c r="V2" s="28"/>
      <c r="W2" s="31"/>
      <c r="X2" s="28"/>
      <c r="Y2" s="28"/>
      <c r="Z2" s="28"/>
      <c r="AA2" s="28"/>
      <c r="AB2" s="28"/>
      <c r="AC2" s="28"/>
      <c r="AD2" s="28"/>
      <c r="AE2" s="28"/>
      <c r="AF2" s="28"/>
    </row>
    <row r="3" spans="1:33" s="26" customFormat="1" x14ac:dyDescent="0.25">
      <c r="A3" s="397">
        <v>2026</v>
      </c>
      <c r="B3" s="398"/>
      <c r="C3" s="398"/>
      <c r="D3" s="398"/>
      <c r="E3" s="398"/>
      <c r="F3" s="399"/>
      <c r="G3" s="29" t="s">
        <v>105</v>
      </c>
      <c r="H3" s="27" t="s">
        <v>98</v>
      </c>
      <c r="I3" s="33"/>
      <c r="J3" s="28"/>
      <c r="K3" s="28"/>
      <c r="L3" s="28"/>
      <c r="M3" s="28"/>
      <c r="N3" s="28"/>
      <c r="O3" s="28"/>
      <c r="P3" s="28"/>
      <c r="Q3" s="28"/>
      <c r="R3" s="28"/>
      <c r="S3" s="28"/>
      <c r="T3" s="28"/>
      <c r="U3" s="28"/>
      <c r="V3" s="28"/>
      <c r="W3" s="31"/>
      <c r="X3" s="28"/>
      <c r="Y3" s="28"/>
      <c r="Z3" s="28"/>
      <c r="AA3" s="28"/>
      <c r="AB3" s="28"/>
      <c r="AC3" s="28"/>
      <c r="AD3" s="28"/>
      <c r="AE3" s="28"/>
      <c r="AF3" s="28"/>
    </row>
    <row r="4" spans="1:33" s="26" customFormat="1" x14ac:dyDescent="0.25">
      <c r="A4" s="397" t="s">
        <v>86</v>
      </c>
      <c r="B4" s="398"/>
      <c r="C4" s="398"/>
      <c r="D4" s="398"/>
      <c r="E4" s="398"/>
      <c r="F4" s="399"/>
      <c r="G4" s="29" t="s">
        <v>90</v>
      </c>
      <c r="H4" s="27" t="s">
        <v>91</v>
      </c>
      <c r="I4" s="33"/>
      <c r="J4" s="28"/>
      <c r="K4" s="28"/>
      <c r="L4" s="28"/>
      <c r="M4" s="28"/>
      <c r="N4" s="28"/>
      <c r="O4" s="28"/>
      <c r="P4" s="28"/>
      <c r="Q4" s="28"/>
      <c r="R4" s="28"/>
      <c r="S4" s="28"/>
      <c r="T4" s="28"/>
      <c r="U4" s="28"/>
      <c r="V4" s="28"/>
      <c r="W4" s="31"/>
      <c r="X4" s="28"/>
      <c r="Y4" s="28"/>
      <c r="Z4" s="28"/>
      <c r="AA4" s="28"/>
      <c r="AB4" s="28"/>
      <c r="AC4" s="28"/>
      <c r="AD4" s="28"/>
      <c r="AE4" s="28"/>
      <c r="AF4" s="28"/>
    </row>
    <row r="5" spans="1:33" s="26" customFormat="1" ht="19.5" customHeight="1" thickBot="1" x14ac:dyDescent="0.3">
      <c r="A5" s="400"/>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row>
    <row r="6" spans="1:33" x14ac:dyDescent="0.25">
      <c r="A6" s="401"/>
      <c r="B6" s="401"/>
      <c r="C6" s="401"/>
      <c r="D6" s="401"/>
      <c r="E6" s="401"/>
      <c r="F6" s="401"/>
      <c r="G6" s="207"/>
      <c r="H6" s="208"/>
      <c r="I6" s="208"/>
      <c r="J6" s="207"/>
      <c r="K6" s="207"/>
      <c r="L6" s="208"/>
      <c r="M6" s="402" t="s">
        <v>106</v>
      </c>
      <c r="N6" s="403"/>
      <c r="O6" s="403"/>
      <c r="P6" s="403"/>
      <c r="Q6" s="403"/>
      <c r="R6" s="403"/>
      <c r="S6" s="403"/>
      <c r="T6" s="403"/>
      <c r="U6" s="403"/>
      <c r="V6" s="403"/>
      <c r="W6" s="403"/>
      <c r="X6" s="403"/>
      <c r="Y6" s="403"/>
      <c r="Z6" s="403"/>
      <c r="AA6" s="403"/>
      <c r="AB6" s="403"/>
      <c r="AC6" s="403"/>
      <c r="AD6" s="403"/>
      <c r="AE6" s="403"/>
      <c r="AF6" s="403"/>
    </row>
    <row r="7" spans="1:33" ht="14.25" customHeight="1" x14ac:dyDescent="0.25">
      <c r="G7" s="210"/>
      <c r="H7" s="211"/>
      <c r="I7" s="212"/>
      <c r="J7" s="210"/>
      <c r="K7" s="213"/>
      <c r="L7" s="213"/>
      <c r="M7" s="388"/>
      <c r="N7" s="389"/>
      <c r="O7" s="389"/>
      <c r="P7" s="389"/>
      <c r="Q7" s="389"/>
      <c r="R7" s="390"/>
      <c r="S7" s="17"/>
      <c r="T7" s="17"/>
      <c r="U7" s="17"/>
      <c r="V7" s="17"/>
      <c r="W7" s="391"/>
      <c r="X7" s="392"/>
      <c r="Y7" s="392"/>
      <c r="Z7" s="392"/>
      <c r="AA7" s="392"/>
      <c r="AB7" s="392"/>
      <c r="AC7" s="392"/>
      <c r="AD7" s="392"/>
      <c r="AE7" s="392"/>
      <c r="AF7" s="393"/>
    </row>
    <row r="8" spans="1:33" ht="135" customHeight="1" x14ac:dyDescent="0.25">
      <c r="A8" s="214" t="s">
        <v>107</v>
      </c>
      <c r="B8" s="37" t="s">
        <v>108</v>
      </c>
      <c r="C8" s="37" t="s">
        <v>109</v>
      </c>
      <c r="D8" s="37" t="s">
        <v>110</v>
      </c>
      <c r="E8" s="215" t="s">
        <v>111</v>
      </c>
      <c r="F8" s="215" t="s">
        <v>112</v>
      </c>
      <c r="G8" s="216" t="s">
        <v>113</v>
      </c>
      <c r="H8" s="217" t="s">
        <v>114</v>
      </c>
      <c r="I8" s="218" t="s">
        <v>115</v>
      </c>
      <c r="J8" s="217" t="s">
        <v>116</v>
      </c>
      <c r="K8" s="217" t="s">
        <v>117</v>
      </c>
      <c r="L8" s="217" t="s">
        <v>118</v>
      </c>
      <c r="M8" s="42" t="s">
        <v>119</v>
      </c>
      <c r="N8" s="42" t="s">
        <v>120</v>
      </c>
      <c r="O8" s="42" t="s">
        <v>121</v>
      </c>
      <c r="P8" s="155" t="s">
        <v>122</v>
      </c>
      <c r="Q8" s="155" t="s">
        <v>123</v>
      </c>
      <c r="R8" s="155" t="s">
        <v>124</v>
      </c>
      <c r="S8" s="156" t="s">
        <v>125</v>
      </c>
      <c r="T8" s="155" t="s">
        <v>126</v>
      </c>
      <c r="U8" s="156" t="s">
        <v>127</v>
      </c>
      <c r="V8" s="42" t="s">
        <v>128</v>
      </c>
      <c r="W8" s="219" t="s">
        <v>129</v>
      </c>
      <c r="X8" s="220" t="s">
        <v>130</v>
      </c>
      <c r="Y8" s="220" t="s">
        <v>131</v>
      </c>
      <c r="Z8" s="45" t="s">
        <v>132</v>
      </c>
      <c r="AA8" s="45" t="s">
        <v>133</v>
      </c>
      <c r="AB8" s="45" t="s">
        <v>134</v>
      </c>
      <c r="AC8" s="46" t="s">
        <v>135</v>
      </c>
      <c r="AD8" s="47" t="s">
        <v>136</v>
      </c>
      <c r="AE8" s="48" t="s">
        <v>137</v>
      </c>
      <c r="AF8" s="49" t="s">
        <v>128</v>
      </c>
    </row>
    <row r="9" spans="1:33" ht="27" customHeight="1" x14ac:dyDescent="0.25">
      <c r="A9" s="50" t="s">
        <v>138</v>
      </c>
      <c r="B9" s="50"/>
      <c r="C9" s="50"/>
      <c r="D9" s="51"/>
      <c r="E9" s="221"/>
      <c r="F9" s="221"/>
      <c r="G9" s="222"/>
      <c r="H9" s="223"/>
      <c r="I9" s="223"/>
      <c r="J9" s="224"/>
      <c r="K9" s="223"/>
      <c r="L9" s="223"/>
      <c r="M9" s="51"/>
      <c r="N9" s="56"/>
      <c r="O9" s="56"/>
      <c r="P9" s="157"/>
      <c r="Q9" s="157"/>
      <c r="R9" s="158"/>
      <c r="S9" s="157"/>
      <c r="T9" s="157"/>
      <c r="U9" s="157"/>
      <c r="V9" s="50"/>
      <c r="W9" s="226"/>
      <c r="X9" s="56"/>
      <c r="Y9" s="56"/>
      <c r="Z9" s="50"/>
      <c r="AA9" s="50"/>
      <c r="AB9" s="58"/>
      <c r="AC9" s="50"/>
      <c r="AD9" s="59"/>
      <c r="AE9" s="59"/>
      <c r="AF9" s="50"/>
    </row>
    <row r="10" spans="1:33" ht="66" customHeight="1" x14ac:dyDescent="0.25">
      <c r="A10" s="60" t="s">
        <v>139</v>
      </c>
      <c r="B10" s="60" t="s">
        <v>140</v>
      </c>
      <c r="C10" s="60" t="s">
        <v>141</v>
      </c>
      <c r="D10" s="60" t="s">
        <v>101</v>
      </c>
      <c r="E10" s="228">
        <v>-3.2300000000000002E-2</v>
      </c>
      <c r="F10" s="228"/>
      <c r="G10" s="62">
        <v>78</v>
      </c>
      <c r="H10" s="232">
        <v>2159459720</v>
      </c>
      <c r="I10" s="233">
        <v>2159459720</v>
      </c>
      <c r="J10" s="231"/>
      <c r="K10" s="232"/>
      <c r="L10" s="233"/>
      <c r="M10" s="66">
        <v>63</v>
      </c>
      <c r="N10" s="292">
        <v>2530802523</v>
      </c>
      <c r="O10" s="292">
        <v>2530802523</v>
      </c>
      <c r="P10" s="250">
        <f t="shared" ref="P10:P40" si="0">IF(OR(G10="",M10=""),"",IFERROR(1-(M10/G10),""))</f>
        <v>0.19230769230769229</v>
      </c>
      <c r="Q10" s="160" t="str">
        <f t="shared" ref="Q10:Q40" si="1">IF(OR(F10="",P10=""),"",MIN(1,P10/F10))</f>
        <v/>
      </c>
      <c r="R10" s="250">
        <f t="shared" ref="R10:R40" si="2">IF(OR(H10="",N10=""),"",IFERROR(1-(N10/H10),""))</f>
        <v>-0.17196097688731138</v>
      </c>
      <c r="S10" s="250">
        <f t="shared" ref="S10:S40" si="3">IF(OR(E10="",R10=""),"",MIN(1,R10/E10))</f>
        <v>1</v>
      </c>
      <c r="T10" s="250">
        <f t="shared" ref="T10:T40" si="4">IF(OR(I10="",O10=""),"",IFERROR(1-(O10/I10),""))</f>
        <v>-0.17196097688731138</v>
      </c>
      <c r="U10" s="250">
        <f t="shared" ref="U10:U40" si="5">IF(OR(E10="",T10=""),"",MIN(1,T10/E10))</f>
        <v>1</v>
      </c>
      <c r="V10" s="237"/>
      <c r="W10" s="251"/>
      <c r="X10" s="252"/>
      <c r="Y10" s="252"/>
      <c r="Z10" s="253" t="str">
        <f t="shared" ref="Z10:Z40" si="6">IF(W10="","",IFERROR(1-(W10/J10),""))</f>
        <v/>
      </c>
      <c r="AA10" s="71" t="str">
        <f t="shared" ref="AA10:AA40" si="7">IF(OR(F10="",Z10=""),"",MIN(1,Z10/F10))</f>
        <v/>
      </c>
      <c r="AB10" s="253" t="str">
        <f t="shared" ref="AB10:AB40" si="8">IF(X10="","",IFERROR(1-(X10/K10),""))</f>
        <v/>
      </c>
      <c r="AC10" s="71" t="str">
        <f t="shared" ref="AC10:AC40" si="9">IF(OR(E10="",AB10=""),"",MIN(1,AB10/E10))</f>
        <v/>
      </c>
      <c r="AD10" s="253" t="str">
        <f t="shared" ref="AD10:AD40" si="10">IF(Y10="","",IFERROR(1-(Y10/L10),""))</f>
        <v/>
      </c>
      <c r="AE10" s="71" t="str">
        <f t="shared" ref="AE10:AE40" si="11">IF(OR(E10="",AD10=""),"",MIN(1,AD10/E10))</f>
        <v/>
      </c>
      <c r="AF10" s="270"/>
      <c r="AG10" s="371"/>
    </row>
    <row r="11" spans="1:33" ht="168.75" customHeight="1" x14ac:dyDescent="0.25">
      <c r="A11" s="87" t="s">
        <v>143</v>
      </c>
      <c r="B11" s="60" t="s">
        <v>144</v>
      </c>
      <c r="C11" s="60" t="s">
        <v>145</v>
      </c>
      <c r="D11" s="74" t="s">
        <v>99</v>
      </c>
      <c r="E11" s="243">
        <v>0.01</v>
      </c>
      <c r="F11" s="243">
        <v>0.01</v>
      </c>
      <c r="G11" s="244">
        <v>995</v>
      </c>
      <c r="H11" s="245">
        <v>18655045</v>
      </c>
      <c r="I11" s="245">
        <v>18655045</v>
      </c>
      <c r="J11" s="246"/>
      <c r="K11" s="247"/>
      <c r="L11" s="247"/>
      <c r="M11" s="372">
        <v>979.5</v>
      </c>
      <c r="N11" s="292">
        <v>21557468</v>
      </c>
      <c r="O11" s="292">
        <v>21557468</v>
      </c>
      <c r="P11" s="250">
        <f t="shared" si="0"/>
        <v>1.5577889447236148E-2</v>
      </c>
      <c r="Q11" s="160">
        <f t="shared" si="1"/>
        <v>1</v>
      </c>
      <c r="R11" s="250">
        <f t="shared" si="2"/>
        <v>-0.15558381124248166</v>
      </c>
      <c r="S11" s="250">
        <f t="shared" si="3"/>
        <v>-15.558381124248166</v>
      </c>
      <c r="T11" s="250">
        <f t="shared" si="4"/>
        <v>-0.15558381124248166</v>
      </c>
      <c r="U11" s="250">
        <f t="shared" si="5"/>
        <v>-15.558381124248166</v>
      </c>
      <c r="V11" s="81" t="s">
        <v>232</v>
      </c>
      <c r="W11" s="251"/>
      <c r="X11" s="252"/>
      <c r="Y11" s="252"/>
      <c r="Z11" s="253" t="str">
        <f t="shared" si="6"/>
        <v/>
      </c>
      <c r="AA11" s="71" t="str">
        <f t="shared" si="7"/>
        <v/>
      </c>
      <c r="AB11" s="253" t="str">
        <f t="shared" si="8"/>
        <v/>
      </c>
      <c r="AC11" s="71" t="str">
        <f t="shared" si="9"/>
        <v/>
      </c>
      <c r="AD11" s="253" t="str">
        <f t="shared" si="10"/>
        <v/>
      </c>
      <c r="AE11" s="71" t="str">
        <f t="shared" si="11"/>
        <v/>
      </c>
      <c r="AF11" s="82"/>
      <c r="AG11" s="371"/>
    </row>
    <row r="12" spans="1:33" ht="35.1" customHeight="1" x14ac:dyDescent="0.25">
      <c r="A12" s="394" t="s">
        <v>146</v>
      </c>
      <c r="B12" s="60" t="s">
        <v>147</v>
      </c>
      <c r="C12" s="60" t="s">
        <v>148</v>
      </c>
      <c r="D12" s="60" t="s">
        <v>101</v>
      </c>
      <c r="E12" s="227">
        <v>0.01</v>
      </c>
      <c r="F12" s="227">
        <v>0.01</v>
      </c>
      <c r="G12" s="62">
        <v>12</v>
      </c>
      <c r="H12" s="233">
        <v>7108280</v>
      </c>
      <c r="I12" s="233">
        <v>7108280</v>
      </c>
      <c r="J12" s="231"/>
      <c r="K12" s="254"/>
      <c r="L12" s="254"/>
      <c r="M12" s="66">
        <v>0</v>
      </c>
      <c r="N12" s="292">
        <v>0</v>
      </c>
      <c r="O12" s="292">
        <v>0</v>
      </c>
      <c r="P12" s="250">
        <f t="shared" si="0"/>
        <v>1</v>
      </c>
      <c r="Q12" s="160">
        <f t="shared" si="1"/>
        <v>1</v>
      </c>
      <c r="R12" s="250">
        <f t="shared" si="2"/>
        <v>1</v>
      </c>
      <c r="S12" s="250">
        <f t="shared" si="3"/>
        <v>1</v>
      </c>
      <c r="T12" s="250">
        <f t="shared" si="4"/>
        <v>1</v>
      </c>
      <c r="U12" s="250">
        <f t="shared" si="5"/>
        <v>1</v>
      </c>
      <c r="V12" s="81" t="s">
        <v>233</v>
      </c>
      <c r="W12" s="251"/>
      <c r="X12" s="252"/>
      <c r="Y12" s="252"/>
      <c r="Z12" s="253" t="str">
        <f t="shared" si="6"/>
        <v/>
      </c>
      <c r="AA12" s="71" t="str">
        <f t="shared" si="7"/>
        <v/>
      </c>
      <c r="AB12" s="253" t="str">
        <f t="shared" si="8"/>
        <v/>
      </c>
      <c r="AC12" s="71" t="str">
        <f t="shared" si="9"/>
        <v/>
      </c>
      <c r="AD12" s="253" t="str">
        <f t="shared" si="10"/>
        <v/>
      </c>
      <c r="AE12" s="71" t="str">
        <f t="shared" si="11"/>
        <v/>
      </c>
      <c r="AF12" s="336"/>
      <c r="AG12" s="371"/>
    </row>
    <row r="13" spans="1:33" ht="113.25" customHeight="1" x14ac:dyDescent="0.25">
      <c r="A13" s="395"/>
      <c r="B13" s="60" t="s">
        <v>149</v>
      </c>
      <c r="C13" s="60" t="s">
        <v>150</v>
      </c>
      <c r="D13" s="74" t="s">
        <v>101</v>
      </c>
      <c r="E13" s="243">
        <v>0.01</v>
      </c>
      <c r="F13" s="243">
        <v>0.01</v>
      </c>
      <c r="G13" s="85">
        <v>6</v>
      </c>
      <c r="H13" s="245">
        <v>13769673</v>
      </c>
      <c r="I13" s="245">
        <v>13769673</v>
      </c>
      <c r="J13" s="246"/>
      <c r="K13" s="256"/>
      <c r="L13" s="256"/>
      <c r="M13" s="66">
        <v>0</v>
      </c>
      <c r="N13" s="292">
        <v>0</v>
      </c>
      <c r="O13" s="292">
        <v>0</v>
      </c>
      <c r="P13" s="250">
        <f t="shared" si="0"/>
        <v>1</v>
      </c>
      <c r="Q13" s="160">
        <f t="shared" si="1"/>
        <v>1</v>
      </c>
      <c r="R13" s="250">
        <f t="shared" si="2"/>
        <v>1</v>
      </c>
      <c r="S13" s="250">
        <f t="shared" si="3"/>
        <v>1</v>
      </c>
      <c r="T13" s="250">
        <f t="shared" si="4"/>
        <v>1</v>
      </c>
      <c r="U13" s="250">
        <f t="shared" si="5"/>
        <v>1</v>
      </c>
      <c r="V13" s="81" t="s">
        <v>233</v>
      </c>
      <c r="W13" s="251"/>
      <c r="X13" s="252"/>
      <c r="Y13" s="252"/>
      <c r="Z13" s="253" t="str">
        <f t="shared" si="6"/>
        <v/>
      </c>
      <c r="AA13" s="71" t="str">
        <f t="shared" si="7"/>
        <v/>
      </c>
      <c r="AB13" s="253" t="str">
        <f t="shared" si="8"/>
        <v/>
      </c>
      <c r="AC13" s="71" t="str">
        <f t="shared" si="9"/>
        <v/>
      </c>
      <c r="AD13" s="253" t="str">
        <f t="shared" si="10"/>
        <v/>
      </c>
      <c r="AE13" s="71" t="str">
        <f t="shared" si="11"/>
        <v/>
      </c>
      <c r="AF13" s="82"/>
      <c r="AG13" s="371"/>
    </row>
    <row r="14" spans="1:33" ht="88.5" customHeight="1" x14ac:dyDescent="0.25">
      <c r="A14" s="87" t="s">
        <v>151</v>
      </c>
      <c r="B14" s="60" t="s">
        <v>152</v>
      </c>
      <c r="C14" s="60" t="s">
        <v>153</v>
      </c>
      <c r="D14" s="60" t="s">
        <v>101</v>
      </c>
      <c r="E14" s="228">
        <v>0.03</v>
      </c>
      <c r="F14" s="228">
        <v>0.03</v>
      </c>
      <c r="G14" s="62">
        <v>3</v>
      </c>
      <c r="H14" s="232">
        <v>50176079</v>
      </c>
      <c r="I14" s="232">
        <v>50176079</v>
      </c>
      <c r="J14" s="231"/>
      <c r="K14" s="258"/>
      <c r="L14" s="258"/>
      <c r="M14" s="66">
        <v>8</v>
      </c>
      <c r="N14" s="338">
        <v>76912672</v>
      </c>
      <c r="O14" s="338">
        <v>76912672</v>
      </c>
      <c r="P14" s="250">
        <f t="shared" si="0"/>
        <v>-1.6666666666666665</v>
      </c>
      <c r="Q14" s="160">
        <f t="shared" si="1"/>
        <v>-55.55555555555555</v>
      </c>
      <c r="R14" s="250">
        <f t="shared" si="2"/>
        <v>-0.53285536719598992</v>
      </c>
      <c r="S14" s="250">
        <f t="shared" si="3"/>
        <v>-17.761845573199665</v>
      </c>
      <c r="T14" s="250">
        <f t="shared" si="4"/>
        <v>-0.53285536719598992</v>
      </c>
      <c r="U14" s="250">
        <f t="shared" si="5"/>
        <v>-17.761845573199665</v>
      </c>
      <c r="V14" s="179" t="s">
        <v>234</v>
      </c>
      <c r="W14" s="251"/>
      <c r="X14" s="252"/>
      <c r="Y14" s="252"/>
      <c r="Z14" s="253" t="str">
        <f t="shared" si="6"/>
        <v/>
      </c>
      <c r="AA14" s="71" t="str">
        <f t="shared" si="7"/>
        <v/>
      </c>
      <c r="AB14" s="253" t="str">
        <f t="shared" si="8"/>
        <v/>
      </c>
      <c r="AC14" s="71" t="str">
        <f t="shared" si="9"/>
        <v/>
      </c>
      <c r="AD14" s="253" t="str">
        <f t="shared" si="10"/>
        <v/>
      </c>
      <c r="AE14" s="71" t="str">
        <f t="shared" si="11"/>
        <v/>
      </c>
      <c r="AF14" s="82"/>
      <c r="AG14" s="371"/>
    </row>
    <row r="15" spans="1:33" ht="66" customHeight="1" x14ac:dyDescent="0.25">
      <c r="A15" s="87" t="s">
        <v>154</v>
      </c>
      <c r="B15" s="60" t="s">
        <v>155</v>
      </c>
      <c r="C15" s="60" t="s">
        <v>156</v>
      </c>
      <c r="D15" s="74" t="s">
        <v>101</v>
      </c>
      <c r="E15" s="243">
        <v>0</v>
      </c>
      <c r="F15" s="243">
        <v>0</v>
      </c>
      <c r="G15" s="85">
        <v>0</v>
      </c>
      <c r="H15" s="245">
        <v>0</v>
      </c>
      <c r="I15" s="245">
        <v>0</v>
      </c>
      <c r="J15" s="246"/>
      <c r="K15" s="259"/>
      <c r="L15" s="259"/>
      <c r="M15" s="66">
        <v>0</v>
      </c>
      <c r="N15" s="292">
        <v>0</v>
      </c>
      <c r="O15" s="292">
        <v>0</v>
      </c>
      <c r="P15" s="260" t="str">
        <f>IF(OR(G15="",M15=""),"",IFERROR(1-(M15/G15),""))</f>
        <v/>
      </c>
      <c r="Q15" s="162" t="str">
        <f t="shared" si="1"/>
        <v/>
      </c>
      <c r="R15" s="260" t="str">
        <f t="shared" si="2"/>
        <v/>
      </c>
      <c r="S15" s="260" t="str">
        <f t="shared" si="3"/>
        <v/>
      </c>
      <c r="T15" s="260" t="str">
        <f t="shared" si="4"/>
        <v/>
      </c>
      <c r="U15" s="260" t="str">
        <f t="shared" si="5"/>
        <v/>
      </c>
      <c r="V15" s="261" t="s">
        <v>235</v>
      </c>
      <c r="W15" s="262"/>
      <c r="X15" s="252"/>
      <c r="Y15" s="252"/>
      <c r="Z15" s="253" t="str">
        <f t="shared" si="6"/>
        <v/>
      </c>
      <c r="AA15" s="71" t="str">
        <f t="shared" si="7"/>
        <v/>
      </c>
      <c r="AB15" s="253" t="str">
        <f t="shared" si="8"/>
        <v/>
      </c>
      <c r="AC15" s="71" t="str">
        <f t="shared" si="9"/>
        <v/>
      </c>
      <c r="AD15" s="253" t="str">
        <f t="shared" si="10"/>
        <v/>
      </c>
      <c r="AE15" s="71" t="str">
        <f t="shared" si="11"/>
        <v/>
      </c>
      <c r="AF15" s="82"/>
      <c r="AG15" s="371"/>
    </row>
    <row r="16" spans="1:33" ht="124.5" customHeight="1" x14ac:dyDescent="0.25">
      <c r="A16" s="93" t="s">
        <v>157</v>
      </c>
      <c r="B16" s="60" t="s">
        <v>158</v>
      </c>
      <c r="C16" s="60" t="s">
        <v>159</v>
      </c>
      <c r="D16" s="60" t="s">
        <v>101</v>
      </c>
      <c r="E16" s="227">
        <v>0.01</v>
      </c>
      <c r="F16" s="227">
        <v>0.01</v>
      </c>
      <c r="G16" s="62">
        <v>4</v>
      </c>
      <c r="H16" s="233">
        <v>9558758</v>
      </c>
      <c r="I16" s="233">
        <v>9558758</v>
      </c>
      <c r="J16" s="231"/>
      <c r="K16" s="258"/>
      <c r="L16" s="258"/>
      <c r="M16" s="66">
        <v>0</v>
      </c>
      <c r="N16" s="338">
        <v>0</v>
      </c>
      <c r="O16" s="292">
        <v>0</v>
      </c>
      <c r="P16" s="250">
        <f t="shared" si="0"/>
        <v>1</v>
      </c>
      <c r="Q16" s="160">
        <f t="shared" si="1"/>
        <v>1</v>
      </c>
      <c r="R16" s="250">
        <f t="shared" si="2"/>
        <v>1</v>
      </c>
      <c r="S16" s="250">
        <f t="shared" si="3"/>
        <v>1</v>
      </c>
      <c r="T16" s="250">
        <f t="shared" si="4"/>
        <v>1</v>
      </c>
      <c r="U16" s="250">
        <f t="shared" si="5"/>
        <v>1</v>
      </c>
      <c r="V16" s="263" t="s">
        <v>236</v>
      </c>
      <c r="W16" s="262"/>
      <c r="X16" s="252"/>
      <c r="Y16" s="252"/>
      <c r="Z16" s="253" t="str">
        <f t="shared" si="6"/>
        <v/>
      </c>
      <c r="AA16" s="71" t="str">
        <f t="shared" si="7"/>
        <v/>
      </c>
      <c r="AB16" s="253" t="str">
        <f t="shared" si="8"/>
        <v/>
      </c>
      <c r="AC16" s="71" t="str">
        <f t="shared" si="9"/>
        <v/>
      </c>
      <c r="AD16" s="253" t="str">
        <f t="shared" si="10"/>
        <v/>
      </c>
      <c r="AE16" s="71" t="str">
        <f t="shared" si="11"/>
        <v/>
      </c>
      <c r="AF16" s="82"/>
      <c r="AG16" s="371"/>
    </row>
    <row r="17" spans="1:34" ht="77.25" customHeight="1" x14ac:dyDescent="0.25">
      <c r="A17" s="93" t="s">
        <v>160</v>
      </c>
      <c r="B17" s="265" t="s">
        <v>161</v>
      </c>
      <c r="C17" s="265" t="s">
        <v>162</v>
      </c>
      <c r="D17" s="74" t="s">
        <v>101</v>
      </c>
      <c r="E17" s="243">
        <v>0</v>
      </c>
      <c r="F17" s="243">
        <v>0</v>
      </c>
      <c r="G17" s="96">
        <v>5</v>
      </c>
      <c r="H17" s="245">
        <v>42449434.740000002</v>
      </c>
      <c r="I17" s="245">
        <v>42449434.740000002</v>
      </c>
      <c r="J17" s="246"/>
      <c r="K17" s="247"/>
      <c r="L17" s="247"/>
      <c r="M17" s="97">
        <v>14</v>
      </c>
      <c r="N17" s="338">
        <v>71290629</v>
      </c>
      <c r="O17" s="292">
        <v>71290629</v>
      </c>
      <c r="P17" s="250">
        <f t="shared" si="0"/>
        <v>-1.7999999999999998</v>
      </c>
      <c r="Q17" s="160" t="e">
        <f t="shared" si="1"/>
        <v>#DIV/0!</v>
      </c>
      <c r="R17" s="250">
        <f t="shared" si="2"/>
        <v>-0.67942469520855608</v>
      </c>
      <c r="S17" s="250" t="e">
        <f t="shared" si="3"/>
        <v>#DIV/0!</v>
      </c>
      <c r="T17" s="250">
        <f t="shared" si="4"/>
        <v>-0.67942469520855608</v>
      </c>
      <c r="U17" s="250" t="e">
        <f t="shared" si="5"/>
        <v>#DIV/0!</v>
      </c>
      <c r="V17" s="266" t="s">
        <v>237</v>
      </c>
      <c r="W17" s="262"/>
      <c r="X17" s="252"/>
      <c r="Y17" s="252"/>
      <c r="Z17" s="253" t="str">
        <f t="shared" si="6"/>
        <v/>
      </c>
      <c r="AA17" s="71" t="str">
        <f t="shared" si="7"/>
        <v/>
      </c>
      <c r="AB17" s="253" t="str">
        <f t="shared" si="8"/>
        <v/>
      </c>
      <c r="AC17" s="71" t="str">
        <f t="shared" si="9"/>
        <v/>
      </c>
      <c r="AD17" s="253" t="str">
        <f t="shared" si="10"/>
        <v/>
      </c>
      <c r="AE17" s="71" t="str">
        <f t="shared" si="11"/>
        <v/>
      </c>
      <c r="AF17" s="267"/>
      <c r="AG17" s="371"/>
    </row>
    <row r="18" spans="1:34" ht="94.5" customHeight="1" x14ac:dyDescent="0.25">
      <c r="A18" s="87" t="s">
        <v>163</v>
      </c>
      <c r="B18" s="100" t="s">
        <v>164</v>
      </c>
      <c r="C18" s="60" t="s">
        <v>165</v>
      </c>
      <c r="D18" s="60" t="s">
        <v>101</v>
      </c>
      <c r="E18" s="227">
        <v>0.01</v>
      </c>
      <c r="F18" s="227">
        <v>0.01</v>
      </c>
      <c r="G18" s="62">
        <v>0</v>
      </c>
      <c r="H18" s="233">
        <v>0</v>
      </c>
      <c r="I18" s="233">
        <v>0</v>
      </c>
      <c r="J18" s="231"/>
      <c r="K18" s="268"/>
      <c r="L18" s="268"/>
      <c r="M18" s="66">
        <v>0</v>
      </c>
      <c r="N18" s="292">
        <v>0</v>
      </c>
      <c r="O18" s="292">
        <v>0</v>
      </c>
      <c r="P18" s="250" t="str">
        <f t="shared" si="0"/>
        <v/>
      </c>
      <c r="Q18" s="160" t="str">
        <f t="shared" si="1"/>
        <v/>
      </c>
      <c r="R18" s="250" t="str">
        <f t="shared" si="2"/>
        <v/>
      </c>
      <c r="S18" s="250" t="str">
        <f t="shared" si="3"/>
        <v/>
      </c>
      <c r="T18" s="250" t="str">
        <f t="shared" si="4"/>
        <v/>
      </c>
      <c r="U18" s="250" t="str">
        <f t="shared" si="5"/>
        <v/>
      </c>
      <c r="V18" s="179" t="s">
        <v>238</v>
      </c>
      <c r="W18" s="251"/>
      <c r="X18" s="252"/>
      <c r="Y18" s="252"/>
      <c r="Z18" s="253" t="str">
        <f t="shared" si="6"/>
        <v/>
      </c>
      <c r="AA18" s="71" t="str">
        <f t="shared" si="7"/>
        <v/>
      </c>
      <c r="AB18" s="253" t="str">
        <f t="shared" si="8"/>
        <v/>
      </c>
      <c r="AC18" s="71" t="str">
        <f t="shared" si="9"/>
        <v/>
      </c>
      <c r="AD18" s="253" t="str">
        <f t="shared" si="10"/>
        <v/>
      </c>
      <c r="AE18" s="71" t="str">
        <f t="shared" si="11"/>
        <v/>
      </c>
      <c r="AF18" s="267"/>
      <c r="AG18" s="371"/>
    </row>
    <row r="19" spans="1:34" ht="94.5" customHeight="1" x14ac:dyDescent="0.25">
      <c r="A19" s="87" t="s">
        <v>166</v>
      </c>
      <c r="B19" s="204" t="s">
        <v>167</v>
      </c>
      <c r="C19" s="60" t="s">
        <v>168</v>
      </c>
      <c r="D19" s="74" t="s">
        <v>101</v>
      </c>
      <c r="E19" s="243">
        <v>-3.2300000000000002E-2</v>
      </c>
      <c r="F19" s="243">
        <v>-3.2300000000000002E-2</v>
      </c>
      <c r="G19" s="85">
        <v>6</v>
      </c>
      <c r="H19" s="245">
        <v>112000000</v>
      </c>
      <c r="I19" s="245">
        <v>112000000</v>
      </c>
      <c r="J19" s="246"/>
      <c r="K19" s="259"/>
      <c r="L19" s="259"/>
      <c r="M19" s="66">
        <v>5</v>
      </c>
      <c r="N19" s="292">
        <v>54864542</v>
      </c>
      <c r="O19" s="292">
        <v>54864542</v>
      </c>
      <c r="P19" s="250">
        <f t="shared" si="0"/>
        <v>0.16666666666666663</v>
      </c>
      <c r="Q19" s="160">
        <f t="shared" si="1"/>
        <v>-5.1599587203302359</v>
      </c>
      <c r="R19" s="250">
        <f t="shared" si="2"/>
        <v>0.51013801785714286</v>
      </c>
      <c r="S19" s="250">
        <f t="shared" si="3"/>
        <v>-15.793746682883679</v>
      </c>
      <c r="T19" s="250">
        <f t="shared" si="4"/>
        <v>0.51013801785714286</v>
      </c>
      <c r="U19" s="250">
        <f t="shared" si="5"/>
        <v>-15.793746682883679</v>
      </c>
      <c r="V19" s="81" t="s">
        <v>239</v>
      </c>
      <c r="W19" s="251"/>
      <c r="X19" s="252"/>
      <c r="Y19" s="252"/>
      <c r="Z19" s="253" t="str">
        <f t="shared" si="6"/>
        <v/>
      </c>
      <c r="AA19" s="71" t="str">
        <f t="shared" si="7"/>
        <v/>
      </c>
      <c r="AB19" s="253" t="str">
        <f t="shared" si="8"/>
        <v/>
      </c>
      <c r="AC19" s="71" t="str">
        <f t="shared" si="9"/>
        <v/>
      </c>
      <c r="AD19" s="253" t="str">
        <f t="shared" si="10"/>
        <v/>
      </c>
      <c r="AE19" s="71" t="str">
        <f t="shared" si="11"/>
        <v/>
      </c>
      <c r="AF19" s="267"/>
      <c r="AG19" s="371"/>
    </row>
    <row r="20" spans="1:34" ht="27" customHeight="1" x14ac:dyDescent="0.25">
      <c r="A20" s="50" t="s">
        <v>169</v>
      </c>
      <c r="B20" s="103"/>
      <c r="C20" s="103"/>
      <c r="D20" s="104"/>
      <c r="E20" s="271"/>
      <c r="F20" s="271"/>
      <c r="G20" s="272"/>
      <c r="H20" s="273"/>
      <c r="I20" s="273"/>
      <c r="J20" s="272"/>
      <c r="K20" s="273"/>
      <c r="L20" s="273"/>
      <c r="M20" s="108"/>
      <c r="N20" s="109"/>
      <c r="O20" s="109"/>
      <c r="P20" s="163" t="str">
        <f t="shared" si="0"/>
        <v/>
      </c>
      <c r="Q20" s="164" t="str">
        <f t="shared" si="1"/>
        <v/>
      </c>
      <c r="R20" s="165" t="str">
        <f t="shared" si="2"/>
        <v/>
      </c>
      <c r="S20" s="164" t="str">
        <f t="shared" si="3"/>
        <v/>
      </c>
      <c r="T20" s="164" t="str">
        <f t="shared" si="4"/>
        <v/>
      </c>
      <c r="U20" s="164" t="str">
        <f t="shared" si="5"/>
        <v/>
      </c>
      <c r="V20" s="50"/>
      <c r="W20" s="276"/>
      <c r="X20" s="109"/>
      <c r="Y20" s="109"/>
      <c r="Z20" s="111" t="str">
        <f t="shared" si="6"/>
        <v/>
      </c>
      <c r="AA20" s="111" t="str">
        <f t="shared" si="7"/>
        <v/>
      </c>
      <c r="AB20" s="112" t="str">
        <f t="shared" si="8"/>
        <v/>
      </c>
      <c r="AC20" s="111" t="str">
        <f t="shared" si="9"/>
        <v/>
      </c>
      <c r="AD20" s="111" t="str">
        <f t="shared" si="10"/>
        <v/>
      </c>
      <c r="AE20" s="111" t="str">
        <f t="shared" si="11"/>
        <v/>
      </c>
      <c r="AF20" s="50"/>
    </row>
    <row r="21" spans="1:34" ht="68.25" customHeight="1" x14ac:dyDescent="0.25">
      <c r="A21" s="385" t="s">
        <v>170</v>
      </c>
      <c r="B21" s="60" t="s">
        <v>171</v>
      </c>
      <c r="C21" s="60" t="s">
        <v>172</v>
      </c>
      <c r="D21" s="74" t="s">
        <v>99</v>
      </c>
      <c r="E21" s="243">
        <v>0.01</v>
      </c>
      <c r="F21" s="243">
        <v>0.01</v>
      </c>
      <c r="G21" s="113">
        <v>11</v>
      </c>
      <c r="H21" s="114">
        <v>4730442</v>
      </c>
      <c r="I21" s="114">
        <v>4730442</v>
      </c>
      <c r="J21" s="113"/>
      <c r="K21" s="114"/>
      <c r="L21" s="114"/>
      <c r="M21" s="115">
        <v>7</v>
      </c>
      <c r="N21" s="292">
        <v>3295215</v>
      </c>
      <c r="O21" s="292">
        <v>3295215</v>
      </c>
      <c r="P21" s="250">
        <f t="shared" si="0"/>
        <v>0.36363636363636365</v>
      </c>
      <c r="Q21" s="160">
        <f t="shared" si="1"/>
        <v>1</v>
      </c>
      <c r="R21" s="250">
        <f>IF(OR(H21="",N21=""),"",IFERROR(1-(N21/H21),""))</f>
        <v>0.30340230363251464</v>
      </c>
      <c r="S21" s="250">
        <f t="shared" si="3"/>
        <v>1</v>
      </c>
      <c r="T21" s="250">
        <f t="shared" si="4"/>
        <v>0.30340230363251464</v>
      </c>
      <c r="U21" s="250">
        <f t="shared" si="5"/>
        <v>1</v>
      </c>
      <c r="V21" s="81" t="s">
        <v>240</v>
      </c>
      <c r="W21" s="251"/>
      <c r="X21" s="278"/>
      <c r="Y21" s="278"/>
      <c r="Z21" s="253" t="str">
        <f t="shared" si="6"/>
        <v/>
      </c>
      <c r="AA21" s="71" t="str">
        <f t="shared" si="7"/>
        <v/>
      </c>
      <c r="AB21" s="253" t="str">
        <f t="shared" si="8"/>
        <v/>
      </c>
      <c r="AC21" s="71" t="str">
        <f t="shared" si="9"/>
        <v/>
      </c>
      <c r="AD21" s="253" t="str">
        <f t="shared" si="10"/>
        <v/>
      </c>
      <c r="AE21" s="71" t="str">
        <f t="shared" si="11"/>
        <v/>
      </c>
      <c r="AF21" s="267"/>
      <c r="AG21" s="371"/>
    </row>
    <row r="22" spans="1:34" ht="64.5" customHeight="1" x14ac:dyDescent="0.25">
      <c r="A22" s="387"/>
      <c r="B22" s="60" t="s">
        <v>173</v>
      </c>
      <c r="C22" s="60" t="s">
        <v>174</v>
      </c>
      <c r="D22" s="60" t="s">
        <v>101</v>
      </c>
      <c r="E22" s="227">
        <v>0.01</v>
      </c>
      <c r="F22" s="227">
        <v>0.01</v>
      </c>
      <c r="G22" s="118">
        <v>0</v>
      </c>
      <c r="H22" s="119">
        <v>0</v>
      </c>
      <c r="I22" s="119">
        <v>0</v>
      </c>
      <c r="J22" s="118"/>
      <c r="K22" s="120"/>
      <c r="L22" s="120"/>
      <c r="M22" s="115">
        <v>0</v>
      </c>
      <c r="N22" s="122">
        <v>0</v>
      </c>
      <c r="O22" s="122">
        <v>0</v>
      </c>
      <c r="P22" s="250" t="str">
        <f t="shared" si="0"/>
        <v/>
      </c>
      <c r="Q22" s="160" t="str">
        <f t="shared" si="1"/>
        <v/>
      </c>
      <c r="R22" s="250" t="str">
        <f t="shared" si="2"/>
        <v/>
      </c>
      <c r="S22" s="250" t="str">
        <f t="shared" si="3"/>
        <v/>
      </c>
      <c r="T22" s="250" t="str">
        <f t="shared" si="4"/>
        <v/>
      </c>
      <c r="U22" s="250" t="str">
        <f t="shared" si="5"/>
        <v/>
      </c>
      <c r="V22" s="173"/>
      <c r="W22" s="123"/>
      <c r="X22" s="252"/>
      <c r="Y22" s="252"/>
      <c r="Z22" s="253" t="str">
        <f t="shared" si="6"/>
        <v/>
      </c>
      <c r="AA22" s="71" t="str">
        <f t="shared" si="7"/>
        <v/>
      </c>
      <c r="AB22" s="253" t="str">
        <f t="shared" si="8"/>
        <v/>
      </c>
      <c r="AC22" s="71" t="str">
        <f t="shared" si="9"/>
        <v/>
      </c>
      <c r="AD22" s="253" t="str">
        <f t="shared" si="10"/>
        <v/>
      </c>
      <c r="AE22" s="71" t="str">
        <f t="shared" si="11"/>
        <v/>
      </c>
      <c r="AF22" s="270"/>
      <c r="AG22" s="371"/>
    </row>
    <row r="23" spans="1:34" ht="30" customHeight="1" x14ac:dyDescent="0.25">
      <c r="A23" s="386"/>
      <c r="B23" s="60" t="s">
        <v>175</v>
      </c>
      <c r="C23" s="60" t="s">
        <v>172</v>
      </c>
      <c r="D23" s="74" t="s">
        <v>101</v>
      </c>
      <c r="E23" s="243">
        <v>0.01</v>
      </c>
      <c r="F23" s="243">
        <v>0.01</v>
      </c>
      <c r="G23" s="113">
        <v>1</v>
      </c>
      <c r="H23" s="119">
        <v>1365930</v>
      </c>
      <c r="I23" s="119">
        <v>1365930</v>
      </c>
      <c r="J23" s="113"/>
      <c r="K23" s="114"/>
      <c r="L23" s="114"/>
      <c r="M23" s="121">
        <v>0</v>
      </c>
      <c r="N23" s="122">
        <v>0</v>
      </c>
      <c r="O23" s="122">
        <v>0</v>
      </c>
      <c r="P23" s="250">
        <f t="shared" si="0"/>
        <v>1</v>
      </c>
      <c r="Q23" s="160">
        <f t="shared" si="1"/>
        <v>1</v>
      </c>
      <c r="R23" s="250">
        <f t="shared" si="2"/>
        <v>1</v>
      </c>
      <c r="S23" s="250">
        <f t="shared" si="3"/>
        <v>1</v>
      </c>
      <c r="T23" s="250">
        <f t="shared" si="4"/>
        <v>1</v>
      </c>
      <c r="U23" s="250">
        <f t="shared" si="5"/>
        <v>1</v>
      </c>
      <c r="V23" s="81" t="s">
        <v>241</v>
      </c>
      <c r="W23" s="251"/>
      <c r="X23" s="278"/>
      <c r="Y23" s="278"/>
      <c r="Z23" s="253" t="str">
        <f t="shared" si="6"/>
        <v/>
      </c>
      <c r="AA23" s="71" t="str">
        <f t="shared" si="7"/>
        <v/>
      </c>
      <c r="AB23" s="253" t="str">
        <f t="shared" si="8"/>
        <v/>
      </c>
      <c r="AC23" s="71" t="str">
        <f t="shared" si="9"/>
        <v/>
      </c>
      <c r="AD23" s="253" t="str">
        <f t="shared" si="10"/>
        <v/>
      </c>
      <c r="AE23" s="71" t="str">
        <f t="shared" si="11"/>
        <v/>
      </c>
      <c r="AF23" s="267"/>
      <c r="AG23" s="371"/>
    </row>
    <row r="24" spans="1:34" ht="30" customHeight="1" x14ac:dyDescent="0.25">
      <c r="A24" s="385" t="s">
        <v>176</v>
      </c>
      <c r="B24" s="60" t="s">
        <v>177</v>
      </c>
      <c r="C24" s="60" t="s">
        <v>150</v>
      </c>
      <c r="D24" s="60" t="s">
        <v>101</v>
      </c>
      <c r="E24" s="227">
        <v>0</v>
      </c>
      <c r="F24" s="227">
        <v>0</v>
      </c>
      <c r="G24" s="231">
        <v>0</v>
      </c>
      <c r="H24" s="268">
        <v>0</v>
      </c>
      <c r="I24" s="268">
        <v>0</v>
      </c>
      <c r="J24" s="231"/>
      <c r="K24" s="254"/>
      <c r="L24" s="254"/>
      <c r="M24" s="66">
        <v>0</v>
      </c>
      <c r="N24" s="292">
        <v>0</v>
      </c>
      <c r="O24" s="292">
        <v>0</v>
      </c>
      <c r="P24" s="250" t="str">
        <f t="shared" si="0"/>
        <v/>
      </c>
      <c r="Q24" s="160" t="str">
        <f t="shared" si="1"/>
        <v/>
      </c>
      <c r="R24" s="250" t="str">
        <f t="shared" si="2"/>
        <v/>
      </c>
      <c r="S24" s="250" t="str">
        <f t="shared" si="3"/>
        <v/>
      </c>
      <c r="T24" s="250" t="str">
        <f t="shared" si="4"/>
        <v/>
      </c>
      <c r="U24" s="250" t="str">
        <f t="shared" si="5"/>
        <v/>
      </c>
      <c r="V24" s="179"/>
      <c r="W24" s="251"/>
      <c r="X24" s="278"/>
      <c r="Y24" s="278"/>
      <c r="Z24" s="253" t="str">
        <f t="shared" si="6"/>
        <v/>
      </c>
      <c r="AA24" s="71" t="str">
        <f t="shared" si="7"/>
        <v/>
      </c>
      <c r="AB24" s="253" t="str">
        <f t="shared" si="8"/>
        <v/>
      </c>
      <c r="AC24" s="71" t="str">
        <f t="shared" si="9"/>
        <v/>
      </c>
      <c r="AD24" s="253" t="str">
        <f t="shared" si="10"/>
        <v/>
      </c>
      <c r="AE24" s="71" t="str">
        <f t="shared" si="11"/>
        <v/>
      </c>
      <c r="AF24" s="267"/>
      <c r="AG24" s="371"/>
    </row>
    <row r="25" spans="1:34" ht="45" customHeight="1" x14ac:dyDescent="0.25">
      <c r="A25" s="387"/>
      <c r="B25" s="60" t="s">
        <v>178</v>
      </c>
      <c r="C25" s="60" t="s">
        <v>179</v>
      </c>
      <c r="D25" s="74" t="s">
        <v>101</v>
      </c>
      <c r="E25" s="243">
        <v>0.01</v>
      </c>
      <c r="F25" s="243">
        <v>0.01</v>
      </c>
      <c r="G25" s="246">
        <v>0</v>
      </c>
      <c r="H25" s="259">
        <v>0</v>
      </c>
      <c r="I25" s="259">
        <v>0</v>
      </c>
      <c r="J25" s="246"/>
      <c r="K25" s="256"/>
      <c r="L25" s="256"/>
      <c r="M25" s="66">
        <v>0</v>
      </c>
      <c r="N25" s="292">
        <v>0</v>
      </c>
      <c r="O25" s="292">
        <v>0</v>
      </c>
      <c r="P25" s="250" t="str">
        <f t="shared" si="0"/>
        <v/>
      </c>
      <c r="Q25" s="160" t="str">
        <f>IF(OR(F25="",P25=""),"",MIN(1,P25/F25))</f>
        <v/>
      </c>
      <c r="R25" s="250" t="str">
        <f t="shared" si="2"/>
        <v/>
      </c>
      <c r="S25" s="250" t="str">
        <f t="shared" si="3"/>
        <v/>
      </c>
      <c r="T25" s="250" t="str">
        <f t="shared" si="4"/>
        <v/>
      </c>
      <c r="U25" s="250" t="str">
        <f t="shared" si="5"/>
        <v/>
      </c>
      <c r="V25" s="81"/>
      <c r="W25" s="251"/>
      <c r="X25" s="278"/>
      <c r="Y25" s="278"/>
      <c r="Z25" s="253" t="str">
        <f t="shared" si="6"/>
        <v/>
      </c>
      <c r="AA25" s="71" t="str">
        <f t="shared" si="7"/>
        <v/>
      </c>
      <c r="AB25" s="253" t="str">
        <f t="shared" si="8"/>
        <v/>
      </c>
      <c r="AC25" s="71" t="str">
        <f t="shared" si="9"/>
        <v/>
      </c>
      <c r="AD25" s="253" t="str">
        <f t="shared" si="10"/>
        <v/>
      </c>
      <c r="AE25" s="71" t="str">
        <f t="shared" si="11"/>
        <v/>
      </c>
      <c r="AF25" s="124"/>
      <c r="AG25" s="371"/>
    </row>
    <row r="26" spans="1:34" ht="40.5" customHeight="1" x14ac:dyDescent="0.25">
      <c r="A26" s="387"/>
      <c r="B26" s="60" t="s">
        <v>180</v>
      </c>
      <c r="C26" s="60" t="s">
        <v>150</v>
      </c>
      <c r="D26" s="60" t="s">
        <v>101</v>
      </c>
      <c r="E26" s="228">
        <v>0.01</v>
      </c>
      <c r="F26" s="228">
        <v>0.01</v>
      </c>
      <c r="G26" s="231">
        <v>0</v>
      </c>
      <c r="H26" s="268">
        <v>0</v>
      </c>
      <c r="I26" s="268">
        <v>0</v>
      </c>
      <c r="J26" s="231"/>
      <c r="K26" s="268"/>
      <c r="L26" s="268"/>
      <c r="M26" s="62">
        <v>0</v>
      </c>
      <c r="N26" s="292">
        <v>0</v>
      </c>
      <c r="O26" s="292">
        <v>0</v>
      </c>
      <c r="P26" s="250" t="str">
        <f t="shared" si="0"/>
        <v/>
      </c>
      <c r="Q26" s="160" t="str">
        <f t="shared" si="1"/>
        <v/>
      </c>
      <c r="R26" s="250" t="str">
        <f t="shared" si="2"/>
        <v/>
      </c>
      <c r="S26" s="250" t="str">
        <f t="shared" si="3"/>
        <v/>
      </c>
      <c r="T26" s="250" t="str">
        <f t="shared" si="4"/>
        <v/>
      </c>
      <c r="U26" s="250" t="str">
        <f t="shared" si="5"/>
        <v/>
      </c>
      <c r="V26" s="179" t="s">
        <v>242</v>
      </c>
      <c r="W26" s="251"/>
      <c r="X26" s="278"/>
      <c r="Y26" s="278"/>
      <c r="Z26" s="253" t="str">
        <f t="shared" si="6"/>
        <v/>
      </c>
      <c r="AA26" s="71" t="str">
        <f t="shared" si="7"/>
        <v/>
      </c>
      <c r="AB26" s="253" t="str">
        <f t="shared" si="8"/>
        <v/>
      </c>
      <c r="AC26" s="71" t="str">
        <f t="shared" si="9"/>
        <v/>
      </c>
      <c r="AD26" s="253" t="str">
        <f t="shared" si="10"/>
        <v/>
      </c>
      <c r="AE26" s="71" t="str">
        <f t="shared" si="11"/>
        <v/>
      </c>
      <c r="AF26" s="82"/>
      <c r="AG26" s="371"/>
      <c r="AH26" s="13"/>
    </row>
    <row r="27" spans="1:34" ht="63.75" customHeight="1" x14ac:dyDescent="0.25">
      <c r="A27" s="386"/>
      <c r="B27" s="60" t="s">
        <v>181</v>
      </c>
      <c r="C27" s="60" t="s">
        <v>182</v>
      </c>
      <c r="D27" s="74" t="s">
        <v>101</v>
      </c>
      <c r="E27" s="243">
        <v>0.01</v>
      </c>
      <c r="F27" s="243">
        <v>0.01</v>
      </c>
      <c r="G27" s="246">
        <v>0</v>
      </c>
      <c r="H27" s="259">
        <v>0</v>
      </c>
      <c r="I27" s="259">
        <v>0</v>
      </c>
      <c r="J27" s="246"/>
      <c r="K27" s="259"/>
      <c r="L27" s="259"/>
      <c r="M27" s="125">
        <v>0</v>
      </c>
      <c r="N27" s="292">
        <v>0</v>
      </c>
      <c r="O27" s="292">
        <v>0</v>
      </c>
      <c r="P27" s="250" t="str">
        <f t="shared" si="0"/>
        <v/>
      </c>
      <c r="Q27" s="160" t="str">
        <f t="shared" si="1"/>
        <v/>
      </c>
      <c r="R27" s="250" t="str">
        <f>IF(OR(H27="",N27=""),"",IFERROR(1-(N27/H27),""))</f>
        <v/>
      </c>
      <c r="S27" s="250" t="str">
        <f t="shared" si="3"/>
        <v/>
      </c>
      <c r="T27" s="250" t="str">
        <f t="shared" si="4"/>
        <v/>
      </c>
      <c r="U27" s="250" t="str">
        <f t="shared" si="5"/>
        <v/>
      </c>
      <c r="V27" s="81" t="s">
        <v>243</v>
      </c>
      <c r="W27" s="123"/>
      <c r="X27" s="278"/>
      <c r="Y27" s="278"/>
      <c r="Z27" s="253" t="str">
        <f t="shared" si="6"/>
        <v/>
      </c>
      <c r="AA27" s="71" t="str">
        <f t="shared" si="7"/>
        <v/>
      </c>
      <c r="AB27" s="253" t="str">
        <f t="shared" si="8"/>
        <v/>
      </c>
      <c r="AC27" s="71" t="str">
        <f t="shared" si="9"/>
        <v/>
      </c>
      <c r="AD27" s="253" t="str">
        <f t="shared" si="10"/>
        <v/>
      </c>
      <c r="AE27" s="71" t="str">
        <f t="shared" si="11"/>
        <v/>
      </c>
      <c r="AF27" s="82"/>
      <c r="AG27" s="371"/>
    </row>
    <row r="28" spans="1:34" ht="94.5" customHeight="1" x14ac:dyDescent="0.25">
      <c r="A28" s="60" t="s">
        <v>183</v>
      </c>
      <c r="B28" s="204" t="s">
        <v>184</v>
      </c>
      <c r="C28" s="60" t="s">
        <v>185</v>
      </c>
      <c r="D28" s="60" t="s">
        <v>101</v>
      </c>
      <c r="E28" s="227">
        <v>0</v>
      </c>
      <c r="F28" s="227">
        <v>0</v>
      </c>
      <c r="G28" s="231">
        <v>0</v>
      </c>
      <c r="H28" s="268">
        <v>0</v>
      </c>
      <c r="I28" s="268">
        <v>0</v>
      </c>
      <c r="J28" s="231"/>
      <c r="K28" s="268"/>
      <c r="L28" s="268"/>
      <c r="M28" s="66">
        <v>0</v>
      </c>
      <c r="N28" s="292">
        <v>0</v>
      </c>
      <c r="O28" s="292">
        <v>0</v>
      </c>
      <c r="P28" s="250" t="str">
        <f t="shared" si="0"/>
        <v/>
      </c>
      <c r="Q28" s="160" t="str">
        <f t="shared" si="1"/>
        <v/>
      </c>
      <c r="R28" s="250" t="str">
        <f t="shared" si="2"/>
        <v/>
      </c>
      <c r="S28" s="250" t="str">
        <f t="shared" si="3"/>
        <v/>
      </c>
      <c r="T28" s="250" t="str">
        <f t="shared" si="4"/>
        <v/>
      </c>
      <c r="U28" s="250" t="str">
        <f t="shared" si="5"/>
        <v/>
      </c>
      <c r="V28" s="179"/>
      <c r="W28" s="251"/>
      <c r="X28" s="278"/>
      <c r="Y28" s="278"/>
      <c r="Z28" s="253" t="str">
        <f t="shared" si="6"/>
        <v/>
      </c>
      <c r="AA28" s="71" t="str">
        <f t="shared" si="7"/>
        <v/>
      </c>
      <c r="AB28" s="253" t="str">
        <f t="shared" si="8"/>
        <v/>
      </c>
      <c r="AC28" s="71" t="str">
        <f t="shared" si="9"/>
        <v/>
      </c>
      <c r="AD28" s="253" t="str">
        <f t="shared" si="10"/>
        <v/>
      </c>
      <c r="AE28" s="71" t="str">
        <f t="shared" si="11"/>
        <v/>
      </c>
      <c r="AF28" s="82"/>
      <c r="AG28" s="371"/>
    </row>
    <row r="29" spans="1:34" ht="48.75" customHeight="1" x14ac:dyDescent="0.25">
      <c r="A29" s="385" t="s">
        <v>186</v>
      </c>
      <c r="B29" s="60" t="s">
        <v>187</v>
      </c>
      <c r="C29" s="60" t="s">
        <v>188</v>
      </c>
      <c r="D29" s="74" t="s">
        <v>101</v>
      </c>
      <c r="E29" s="297">
        <v>0</v>
      </c>
      <c r="F29" s="297">
        <v>0</v>
      </c>
      <c r="G29" s="246">
        <v>13000</v>
      </c>
      <c r="H29" s="259">
        <v>1684559</v>
      </c>
      <c r="I29" s="259">
        <v>1684559</v>
      </c>
      <c r="J29" s="246"/>
      <c r="K29" s="259"/>
      <c r="L29" s="259"/>
      <c r="M29" s="289">
        <v>12000</v>
      </c>
      <c r="N29" s="292">
        <v>3606250</v>
      </c>
      <c r="O29" s="292">
        <v>3606250</v>
      </c>
      <c r="P29" s="250">
        <f t="shared" si="0"/>
        <v>7.6923076923076872E-2</v>
      </c>
      <c r="Q29" s="160" t="e">
        <f t="shared" si="1"/>
        <v>#DIV/0!</v>
      </c>
      <c r="R29" s="250">
        <f t="shared" si="2"/>
        <v>-1.1407679992211612</v>
      </c>
      <c r="S29" s="250" t="e">
        <f t="shared" si="3"/>
        <v>#DIV/0!</v>
      </c>
      <c r="T29" s="250">
        <f t="shared" si="4"/>
        <v>-1.1407679992211612</v>
      </c>
      <c r="U29" s="250" t="e">
        <f t="shared" si="5"/>
        <v>#DIV/0!</v>
      </c>
      <c r="V29" s="81"/>
      <c r="W29" s="262"/>
      <c r="X29" s="299"/>
      <c r="Y29" s="299"/>
      <c r="Z29" s="253" t="str">
        <f t="shared" si="6"/>
        <v/>
      </c>
      <c r="AA29" s="71" t="str">
        <f t="shared" si="7"/>
        <v/>
      </c>
      <c r="AB29" s="253" t="str">
        <f t="shared" si="8"/>
        <v/>
      </c>
      <c r="AC29" s="71" t="str">
        <f t="shared" si="9"/>
        <v/>
      </c>
      <c r="AD29" s="253" t="str">
        <f t="shared" si="10"/>
        <v/>
      </c>
      <c r="AE29" s="71" t="str">
        <f t="shared" si="11"/>
        <v/>
      </c>
      <c r="AF29" s="82"/>
      <c r="AG29" s="371"/>
    </row>
    <row r="30" spans="1:34" ht="54" customHeight="1" x14ac:dyDescent="0.25">
      <c r="A30" s="386"/>
      <c r="B30" s="60" t="s">
        <v>189</v>
      </c>
      <c r="C30" s="60" t="s">
        <v>190</v>
      </c>
      <c r="D30" s="60" t="s">
        <v>101</v>
      </c>
      <c r="E30" s="228">
        <v>0</v>
      </c>
      <c r="F30" s="228">
        <v>0</v>
      </c>
      <c r="G30" s="231">
        <v>0</v>
      </c>
      <c r="H30" s="268">
        <v>0</v>
      </c>
      <c r="I30" s="268">
        <v>0</v>
      </c>
      <c r="J30" s="231"/>
      <c r="K30" s="268"/>
      <c r="L30" s="268"/>
      <c r="M30" s="289">
        <v>0</v>
      </c>
      <c r="N30" s="292">
        <v>0</v>
      </c>
      <c r="O30" s="292">
        <v>0</v>
      </c>
      <c r="P30" s="250" t="str">
        <f t="shared" si="0"/>
        <v/>
      </c>
      <c r="Q30" s="160" t="str">
        <f t="shared" si="1"/>
        <v/>
      </c>
      <c r="R30" s="356" t="str">
        <f>IF(OR(H30="",N30=""),"",IFERROR(1-(N30/H30),""))</f>
        <v/>
      </c>
      <c r="S30" s="250" t="str">
        <f t="shared" si="3"/>
        <v/>
      </c>
      <c r="T30" s="250" t="str">
        <f t="shared" si="4"/>
        <v/>
      </c>
      <c r="U30" s="250" t="str">
        <f t="shared" si="5"/>
        <v/>
      </c>
      <c r="V30" s="179" t="s">
        <v>244</v>
      </c>
      <c r="W30" s="262"/>
      <c r="X30" s="278"/>
      <c r="Y30" s="278"/>
      <c r="Z30" s="253" t="str">
        <f t="shared" si="6"/>
        <v/>
      </c>
      <c r="AA30" s="71" t="str">
        <f t="shared" si="7"/>
        <v/>
      </c>
      <c r="AB30" s="253" t="str">
        <f t="shared" si="8"/>
        <v/>
      </c>
      <c r="AC30" s="71" t="str">
        <f t="shared" si="9"/>
        <v/>
      </c>
      <c r="AD30" s="253" t="str">
        <f t="shared" si="10"/>
        <v/>
      </c>
      <c r="AE30" s="71" t="str">
        <f t="shared" si="11"/>
        <v/>
      </c>
      <c r="AF30" s="82"/>
      <c r="AG30" s="371"/>
    </row>
    <row r="31" spans="1:34" ht="90" customHeight="1" x14ac:dyDescent="0.25">
      <c r="A31" s="385" t="s">
        <v>191</v>
      </c>
      <c r="B31" s="60" t="s">
        <v>192</v>
      </c>
      <c r="C31" s="60" t="s">
        <v>150</v>
      </c>
      <c r="D31" s="74" t="s">
        <v>101</v>
      </c>
      <c r="E31" s="243">
        <v>0</v>
      </c>
      <c r="F31" s="243">
        <v>0</v>
      </c>
      <c r="G31" s="246">
        <v>0</v>
      </c>
      <c r="H31" s="259">
        <v>0</v>
      </c>
      <c r="I31" s="259">
        <v>0</v>
      </c>
      <c r="J31" s="246"/>
      <c r="K31" s="256"/>
      <c r="L31" s="256"/>
      <c r="M31" s="66"/>
      <c r="N31" s="292">
        <v>0</v>
      </c>
      <c r="O31" s="292">
        <v>0</v>
      </c>
      <c r="P31" s="250" t="str">
        <f t="shared" si="0"/>
        <v/>
      </c>
      <c r="Q31" s="160" t="str">
        <f t="shared" si="1"/>
        <v/>
      </c>
      <c r="R31" s="250" t="str">
        <f t="shared" si="2"/>
        <v/>
      </c>
      <c r="S31" s="250" t="str">
        <f t="shared" si="3"/>
        <v/>
      </c>
      <c r="T31" s="250" t="str">
        <f t="shared" si="4"/>
        <v/>
      </c>
      <c r="U31" s="250" t="str">
        <f t="shared" si="5"/>
        <v/>
      </c>
      <c r="V31" s="116"/>
      <c r="W31" s="251"/>
      <c r="X31" s="278"/>
      <c r="Y31" s="278"/>
      <c r="Z31" s="253" t="str">
        <f t="shared" si="6"/>
        <v/>
      </c>
      <c r="AA31" s="71" t="str">
        <f t="shared" si="7"/>
        <v/>
      </c>
      <c r="AB31" s="253" t="str">
        <f t="shared" si="8"/>
        <v/>
      </c>
      <c r="AC31" s="71" t="str">
        <f t="shared" si="9"/>
        <v/>
      </c>
      <c r="AD31" s="253" t="str">
        <f t="shared" si="10"/>
        <v/>
      </c>
      <c r="AE31" s="71" t="str">
        <f t="shared" si="11"/>
        <v/>
      </c>
      <c r="AF31" s="270"/>
      <c r="AG31" s="371"/>
    </row>
    <row r="32" spans="1:34" ht="68.25" customHeight="1" x14ac:dyDescent="0.25">
      <c r="A32" s="386"/>
      <c r="B32" s="60" t="s">
        <v>193</v>
      </c>
      <c r="C32" s="60" t="s">
        <v>150</v>
      </c>
      <c r="D32" s="60" t="s">
        <v>101</v>
      </c>
      <c r="E32" s="227">
        <v>0</v>
      </c>
      <c r="F32" s="227">
        <v>0</v>
      </c>
      <c r="G32" s="231">
        <v>0</v>
      </c>
      <c r="H32" s="268">
        <v>0</v>
      </c>
      <c r="I32" s="268">
        <v>0</v>
      </c>
      <c r="J32" s="231"/>
      <c r="K32" s="254"/>
      <c r="L32" s="254"/>
      <c r="M32" s="66"/>
      <c r="N32" s="292">
        <v>0</v>
      </c>
      <c r="O32" s="292">
        <v>0</v>
      </c>
      <c r="P32" s="250" t="str">
        <f t="shared" si="0"/>
        <v/>
      </c>
      <c r="Q32" s="160" t="str">
        <f t="shared" si="1"/>
        <v/>
      </c>
      <c r="R32" s="250" t="str">
        <f t="shared" si="2"/>
        <v/>
      </c>
      <c r="S32" s="250" t="str">
        <f t="shared" si="3"/>
        <v/>
      </c>
      <c r="T32" s="250" t="str">
        <f t="shared" si="4"/>
        <v/>
      </c>
      <c r="U32" s="250" t="str">
        <f t="shared" si="5"/>
        <v/>
      </c>
      <c r="V32" s="173"/>
      <c r="W32" s="251"/>
      <c r="X32" s="278"/>
      <c r="Y32" s="278"/>
      <c r="Z32" s="253" t="str">
        <f t="shared" si="6"/>
        <v/>
      </c>
      <c r="AA32" s="71" t="str">
        <f t="shared" si="7"/>
        <v/>
      </c>
      <c r="AB32" s="253" t="str">
        <f t="shared" si="8"/>
        <v/>
      </c>
      <c r="AC32" s="71" t="str">
        <f t="shared" si="9"/>
        <v/>
      </c>
      <c r="AD32" s="253" t="str">
        <f t="shared" si="10"/>
        <v/>
      </c>
      <c r="AE32" s="71" t="str">
        <f t="shared" si="11"/>
        <v/>
      </c>
      <c r="AF32" s="270"/>
      <c r="AG32" s="371"/>
    </row>
    <row r="33" spans="1:33" ht="147" customHeight="1" x14ac:dyDescent="0.25">
      <c r="A33" s="60" t="s">
        <v>194</v>
      </c>
      <c r="B33" s="60" t="s">
        <v>195</v>
      </c>
      <c r="C33" s="60" t="s">
        <v>150</v>
      </c>
      <c r="D33" s="74" t="s">
        <v>101</v>
      </c>
      <c r="E33" s="243">
        <v>0.01</v>
      </c>
      <c r="F33" s="243">
        <v>0.01</v>
      </c>
      <c r="G33" s="246">
        <v>0</v>
      </c>
      <c r="H33" s="259">
        <v>1977275</v>
      </c>
      <c r="I33" s="259">
        <v>1977275</v>
      </c>
      <c r="J33" s="246"/>
      <c r="K33" s="259"/>
      <c r="L33" s="259"/>
      <c r="M33" s="66">
        <v>0</v>
      </c>
      <c r="N33" s="292">
        <v>422587</v>
      </c>
      <c r="O33" s="292">
        <v>422587</v>
      </c>
      <c r="P33" s="250" t="str">
        <f t="shared" si="0"/>
        <v/>
      </c>
      <c r="Q33" s="160" t="str">
        <f t="shared" si="1"/>
        <v/>
      </c>
      <c r="R33" s="250">
        <f t="shared" si="2"/>
        <v>0.78627808473783367</v>
      </c>
      <c r="S33" s="250">
        <f t="shared" si="3"/>
        <v>1</v>
      </c>
      <c r="T33" s="250">
        <f t="shared" si="4"/>
        <v>0.78627808473783367</v>
      </c>
      <c r="U33" s="250">
        <f t="shared" si="5"/>
        <v>1</v>
      </c>
      <c r="V33" s="129" t="s">
        <v>245</v>
      </c>
      <c r="W33" s="251"/>
      <c r="X33" s="278"/>
      <c r="Y33" s="278"/>
      <c r="Z33" s="253" t="str">
        <f t="shared" si="6"/>
        <v/>
      </c>
      <c r="AA33" s="71" t="str">
        <f t="shared" si="7"/>
        <v/>
      </c>
      <c r="AB33" s="253" t="str">
        <f t="shared" si="8"/>
        <v/>
      </c>
      <c r="AC33" s="71" t="str">
        <f t="shared" si="9"/>
        <v/>
      </c>
      <c r="AD33" s="253" t="str">
        <f t="shared" si="10"/>
        <v/>
      </c>
      <c r="AE33" s="71" t="str">
        <f t="shared" si="11"/>
        <v/>
      </c>
      <c r="AF33" s="267"/>
      <c r="AG33" s="371"/>
    </row>
    <row r="34" spans="1:33" s="16" customFormat="1" ht="75" customHeight="1" x14ac:dyDescent="0.25">
      <c r="A34" s="60" t="s">
        <v>196</v>
      </c>
      <c r="B34" s="60" t="s">
        <v>197</v>
      </c>
      <c r="C34" s="60" t="s">
        <v>150</v>
      </c>
      <c r="D34" s="60" t="s">
        <v>101</v>
      </c>
      <c r="E34" s="227">
        <v>0</v>
      </c>
      <c r="F34" s="227">
        <v>0</v>
      </c>
      <c r="G34" s="231">
        <v>0</v>
      </c>
      <c r="H34" s="258">
        <v>0</v>
      </c>
      <c r="I34" s="258">
        <v>0</v>
      </c>
      <c r="J34" s="231"/>
      <c r="K34" s="258"/>
      <c r="L34" s="258"/>
      <c r="M34" s="373"/>
      <c r="N34" s="338">
        <v>0</v>
      </c>
      <c r="O34" s="338">
        <v>0</v>
      </c>
      <c r="P34" s="356" t="str">
        <f t="shared" si="0"/>
        <v/>
      </c>
      <c r="Q34" s="160" t="str">
        <f t="shared" si="1"/>
        <v/>
      </c>
      <c r="R34" s="250" t="str">
        <f t="shared" si="2"/>
        <v/>
      </c>
      <c r="S34" s="250" t="str">
        <f t="shared" si="3"/>
        <v/>
      </c>
      <c r="T34" s="250" t="str">
        <f t="shared" si="4"/>
        <v/>
      </c>
      <c r="U34" s="250" t="str">
        <f t="shared" si="5"/>
        <v/>
      </c>
      <c r="V34" s="60"/>
      <c r="W34" s="358"/>
      <c r="X34" s="359"/>
      <c r="Y34" s="359"/>
      <c r="Z34" s="253" t="str">
        <f t="shared" si="6"/>
        <v/>
      </c>
      <c r="AA34" s="71" t="str">
        <f t="shared" si="7"/>
        <v/>
      </c>
      <c r="AB34" s="253" t="str">
        <f t="shared" si="8"/>
        <v/>
      </c>
      <c r="AC34" s="71" t="str">
        <f t="shared" si="9"/>
        <v/>
      </c>
      <c r="AD34" s="253" t="str">
        <f t="shared" si="10"/>
        <v/>
      </c>
      <c r="AE34" s="71" t="str">
        <f t="shared" si="11"/>
        <v/>
      </c>
      <c r="AF34" s="360"/>
      <c r="AG34" s="371"/>
    </row>
    <row r="35" spans="1:33" ht="105" customHeight="1" x14ac:dyDescent="0.25">
      <c r="A35" s="385" t="s">
        <v>198</v>
      </c>
      <c r="B35" s="60" t="s">
        <v>199</v>
      </c>
      <c r="C35" s="60" t="s">
        <v>200</v>
      </c>
      <c r="D35" s="74" t="s">
        <v>99</v>
      </c>
      <c r="E35" s="243">
        <v>0.01</v>
      </c>
      <c r="F35" s="243">
        <v>0.01</v>
      </c>
      <c r="G35" s="246">
        <v>0</v>
      </c>
      <c r="H35" s="259">
        <v>0</v>
      </c>
      <c r="I35" s="259">
        <v>0</v>
      </c>
      <c r="J35" s="246"/>
      <c r="K35" s="256"/>
      <c r="L35" s="256"/>
      <c r="M35" s="66">
        <v>0</v>
      </c>
      <c r="N35" s="292">
        <v>0</v>
      </c>
      <c r="O35" s="292">
        <v>0</v>
      </c>
      <c r="P35" s="250" t="str">
        <f t="shared" si="0"/>
        <v/>
      </c>
      <c r="Q35" s="160" t="str">
        <f t="shared" si="1"/>
        <v/>
      </c>
      <c r="R35" s="250" t="str">
        <f t="shared" si="2"/>
        <v/>
      </c>
      <c r="S35" s="250" t="str">
        <f t="shared" si="3"/>
        <v/>
      </c>
      <c r="T35" s="250" t="str">
        <f t="shared" si="4"/>
        <v/>
      </c>
      <c r="U35" s="250" t="str">
        <f t="shared" si="5"/>
        <v/>
      </c>
      <c r="V35" s="116"/>
      <c r="W35" s="251"/>
      <c r="X35" s="278"/>
      <c r="Y35" s="278"/>
      <c r="Z35" s="253" t="str">
        <f t="shared" si="6"/>
        <v/>
      </c>
      <c r="AA35" s="71" t="str">
        <f t="shared" si="7"/>
        <v/>
      </c>
      <c r="AB35" s="253" t="str">
        <f t="shared" si="8"/>
        <v/>
      </c>
      <c r="AC35" s="71" t="str">
        <f t="shared" si="9"/>
        <v/>
      </c>
      <c r="AD35" s="253" t="str">
        <f t="shared" si="10"/>
        <v/>
      </c>
      <c r="AE35" s="71" t="str">
        <f t="shared" si="11"/>
        <v/>
      </c>
      <c r="AF35" s="270"/>
      <c r="AG35" s="371"/>
    </row>
    <row r="36" spans="1:33" ht="105" customHeight="1" x14ac:dyDescent="0.25">
      <c r="A36" s="386"/>
      <c r="B36" s="60" t="s">
        <v>201</v>
      </c>
      <c r="C36" s="60" t="s">
        <v>200</v>
      </c>
      <c r="D36" s="60" t="s">
        <v>101</v>
      </c>
      <c r="E36" s="227">
        <v>0</v>
      </c>
      <c r="F36" s="227">
        <v>0</v>
      </c>
      <c r="G36" s="231">
        <v>0</v>
      </c>
      <c r="H36" s="268">
        <v>0</v>
      </c>
      <c r="I36" s="268">
        <v>0</v>
      </c>
      <c r="J36" s="231"/>
      <c r="K36" s="254"/>
      <c r="L36" s="254"/>
      <c r="M36" s="66">
        <f>1+3</f>
        <v>4</v>
      </c>
      <c r="N36" s="292">
        <f>21056600+ 3069000</f>
        <v>24125600</v>
      </c>
      <c r="O36" s="292">
        <f>21056600+3069000</f>
        <v>24125600</v>
      </c>
      <c r="P36" s="250" t="str">
        <f t="shared" si="0"/>
        <v/>
      </c>
      <c r="Q36" s="160" t="str">
        <f t="shared" si="1"/>
        <v/>
      </c>
      <c r="R36" s="250" t="str">
        <f t="shared" si="2"/>
        <v/>
      </c>
      <c r="S36" s="250" t="str">
        <f t="shared" si="3"/>
        <v/>
      </c>
      <c r="T36" s="250" t="str">
        <f t="shared" si="4"/>
        <v/>
      </c>
      <c r="U36" s="250" t="str">
        <f t="shared" si="5"/>
        <v/>
      </c>
      <c r="V36" s="129" t="s">
        <v>246</v>
      </c>
      <c r="W36" s="251"/>
      <c r="X36" s="278"/>
      <c r="Y36" s="278"/>
      <c r="Z36" s="253" t="str">
        <f t="shared" si="6"/>
        <v/>
      </c>
      <c r="AA36" s="71" t="str">
        <f t="shared" si="7"/>
        <v/>
      </c>
      <c r="AB36" s="253" t="str">
        <f t="shared" si="8"/>
        <v/>
      </c>
      <c r="AC36" s="71" t="str">
        <f t="shared" si="9"/>
        <v/>
      </c>
      <c r="AD36" s="253" t="str">
        <f t="shared" si="10"/>
        <v/>
      </c>
      <c r="AE36" s="71" t="str">
        <f t="shared" si="11"/>
        <v/>
      </c>
      <c r="AF36" s="267"/>
      <c r="AG36" s="371"/>
    </row>
    <row r="37" spans="1:33" ht="105" customHeight="1" x14ac:dyDescent="0.25">
      <c r="A37" s="385" t="s">
        <v>202</v>
      </c>
      <c r="B37" s="60" t="s">
        <v>203</v>
      </c>
      <c r="C37" s="60" t="s">
        <v>204</v>
      </c>
      <c r="D37" s="74" t="s">
        <v>101</v>
      </c>
      <c r="E37" s="297">
        <v>-3.2300000000000002E-2</v>
      </c>
      <c r="F37" s="297">
        <v>-3.2300000000000002E-2</v>
      </c>
      <c r="G37" s="374">
        <v>0</v>
      </c>
      <c r="H37" s="114">
        <v>0</v>
      </c>
      <c r="I37" s="114">
        <v>0</v>
      </c>
      <c r="J37" s="113"/>
      <c r="K37" s="114"/>
      <c r="L37" s="114"/>
      <c r="M37" s="130">
        <v>0</v>
      </c>
      <c r="N37" s="292">
        <v>0</v>
      </c>
      <c r="O37" s="292">
        <v>0</v>
      </c>
      <c r="P37" s="250" t="str">
        <f t="shared" si="0"/>
        <v/>
      </c>
      <c r="Q37" s="160" t="str">
        <f t="shared" si="1"/>
        <v/>
      </c>
      <c r="R37" s="250" t="str">
        <f t="shared" si="2"/>
        <v/>
      </c>
      <c r="S37" s="250" t="str">
        <f t="shared" si="3"/>
        <v/>
      </c>
      <c r="T37" s="250" t="str">
        <f t="shared" si="4"/>
        <v/>
      </c>
      <c r="U37" s="250" t="str">
        <f t="shared" si="5"/>
        <v/>
      </c>
      <c r="V37" s="131"/>
      <c r="W37" s="303"/>
      <c r="X37" s="278"/>
      <c r="Y37" s="278"/>
      <c r="Z37" s="253" t="str">
        <f t="shared" si="6"/>
        <v/>
      </c>
      <c r="AA37" s="71" t="str">
        <f t="shared" si="7"/>
        <v/>
      </c>
      <c r="AB37" s="253" t="str">
        <f t="shared" si="8"/>
        <v/>
      </c>
      <c r="AC37" s="71" t="str">
        <f t="shared" si="9"/>
        <v/>
      </c>
      <c r="AD37" s="253" t="str">
        <f t="shared" si="10"/>
        <v/>
      </c>
      <c r="AE37" s="71" t="str">
        <f t="shared" si="11"/>
        <v/>
      </c>
      <c r="AF37" s="124"/>
      <c r="AG37" s="371"/>
    </row>
    <row r="38" spans="1:33" ht="60" customHeight="1" x14ac:dyDescent="0.25">
      <c r="A38" s="387"/>
      <c r="B38" s="60" t="s">
        <v>205</v>
      </c>
      <c r="C38" s="60" t="s">
        <v>150</v>
      </c>
      <c r="D38" s="60" t="s">
        <v>101</v>
      </c>
      <c r="E38" s="227">
        <v>-3.2300000000000002E-2</v>
      </c>
      <c r="F38" s="227">
        <v>-3.2300000000000002E-2</v>
      </c>
      <c r="G38" s="231">
        <v>0</v>
      </c>
      <c r="H38" s="133">
        <v>0</v>
      </c>
      <c r="I38" s="133">
        <v>0</v>
      </c>
      <c r="J38" s="118"/>
      <c r="K38" s="192"/>
      <c r="L38" s="192"/>
      <c r="M38" s="375">
        <v>0</v>
      </c>
      <c r="N38" s="368">
        <v>0</v>
      </c>
      <c r="O38" s="368">
        <v>0</v>
      </c>
      <c r="P38" s="250" t="str">
        <f t="shared" si="0"/>
        <v/>
      </c>
      <c r="Q38" s="160" t="str">
        <f t="shared" si="1"/>
        <v/>
      </c>
      <c r="R38" s="250" t="str">
        <f t="shared" si="2"/>
        <v/>
      </c>
      <c r="S38" s="250" t="str">
        <f t="shared" si="3"/>
        <v/>
      </c>
      <c r="T38" s="250" t="str">
        <f t="shared" si="4"/>
        <v/>
      </c>
      <c r="U38" s="250" t="str">
        <f t="shared" si="5"/>
        <v/>
      </c>
      <c r="V38" s="305"/>
      <c r="W38" s="251"/>
      <c r="X38" s="278"/>
      <c r="Y38" s="278"/>
      <c r="Z38" s="253" t="str">
        <f t="shared" si="6"/>
        <v/>
      </c>
      <c r="AA38" s="71" t="str">
        <f t="shared" si="7"/>
        <v/>
      </c>
      <c r="AB38" s="253" t="str">
        <f t="shared" si="8"/>
        <v/>
      </c>
      <c r="AC38" s="71" t="str">
        <f t="shared" si="9"/>
        <v/>
      </c>
      <c r="AD38" s="253" t="str">
        <f t="shared" si="10"/>
        <v/>
      </c>
      <c r="AE38" s="71" t="str">
        <f t="shared" si="11"/>
        <v/>
      </c>
      <c r="AF38" s="369"/>
      <c r="AG38" s="371"/>
    </row>
    <row r="39" spans="1:33" ht="78.75" customHeight="1" x14ac:dyDescent="0.25">
      <c r="A39" s="386"/>
      <c r="B39" s="60" t="s">
        <v>206</v>
      </c>
      <c r="C39" s="197" t="s">
        <v>207</v>
      </c>
      <c r="D39" s="74" t="s">
        <v>99</v>
      </c>
      <c r="E39" s="297">
        <v>-3.2300000000000002E-2</v>
      </c>
      <c r="F39" s="297">
        <v>-3.2300000000000002E-2</v>
      </c>
      <c r="G39" s="246">
        <v>23095</v>
      </c>
      <c r="H39" s="114">
        <v>25176507</v>
      </c>
      <c r="I39" s="114">
        <v>25176507</v>
      </c>
      <c r="J39" s="113"/>
      <c r="K39" s="114"/>
      <c r="L39" s="114"/>
      <c r="M39" s="135">
        <v>0</v>
      </c>
      <c r="N39" s="292">
        <v>0</v>
      </c>
      <c r="O39" s="292">
        <v>0</v>
      </c>
      <c r="P39" s="250">
        <f t="shared" si="0"/>
        <v>1</v>
      </c>
      <c r="Q39" s="160">
        <f t="shared" si="1"/>
        <v>-30.959752321981423</v>
      </c>
      <c r="R39" s="250">
        <f t="shared" si="2"/>
        <v>1</v>
      </c>
      <c r="S39" s="250">
        <f t="shared" si="3"/>
        <v>-30.959752321981423</v>
      </c>
      <c r="T39" s="250">
        <f t="shared" si="4"/>
        <v>1</v>
      </c>
      <c r="U39" s="250">
        <f t="shared" si="5"/>
        <v>-30.959752321981423</v>
      </c>
      <c r="V39" s="309"/>
      <c r="W39" s="137"/>
      <c r="X39" s="278"/>
      <c r="Y39" s="278"/>
      <c r="Z39" s="253" t="str">
        <f t="shared" si="6"/>
        <v/>
      </c>
      <c r="AA39" s="71" t="str">
        <f t="shared" si="7"/>
        <v/>
      </c>
      <c r="AB39" s="253" t="str">
        <f t="shared" si="8"/>
        <v/>
      </c>
      <c r="AC39" s="71" t="str">
        <f t="shared" si="9"/>
        <v/>
      </c>
      <c r="AD39" s="253" t="str">
        <f t="shared" si="10"/>
        <v/>
      </c>
      <c r="AE39" s="71" t="str">
        <f t="shared" si="11"/>
        <v/>
      </c>
      <c r="AF39" s="310"/>
      <c r="AG39" s="371"/>
    </row>
    <row r="40" spans="1:33" ht="78.75" hidden="1" customHeight="1" x14ac:dyDescent="0.25">
      <c r="A40" s="311" t="s">
        <v>208</v>
      </c>
      <c r="B40" s="311" t="s">
        <v>209</v>
      </c>
      <c r="C40" s="312" t="s">
        <v>210</v>
      </c>
      <c r="D40" s="311" t="s">
        <v>247</v>
      </c>
      <c r="E40" s="314"/>
      <c r="F40" s="314"/>
      <c r="G40" s="315"/>
      <c r="H40" s="316"/>
      <c r="I40" s="316"/>
      <c r="J40" s="317"/>
      <c r="K40" s="316"/>
      <c r="L40" s="316"/>
      <c r="M40" s="376"/>
      <c r="N40" s="377"/>
      <c r="O40" s="377"/>
      <c r="P40" s="378" t="str">
        <f t="shared" si="0"/>
        <v/>
      </c>
      <c r="Q40" s="379" t="str">
        <f t="shared" si="1"/>
        <v/>
      </c>
      <c r="R40" s="378" t="str">
        <f t="shared" si="2"/>
        <v/>
      </c>
      <c r="S40" s="378" t="str">
        <f t="shared" si="3"/>
        <v/>
      </c>
      <c r="T40" s="378" t="str">
        <f t="shared" si="4"/>
        <v/>
      </c>
      <c r="U40" s="378" t="str">
        <f t="shared" si="5"/>
        <v/>
      </c>
      <c r="V40" s="322"/>
      <c r="W40" s="380"/>
      <c r="X40" s="381"/>
      <c r="Y40" s="381"/>
      <c r="Z40" s="382" t="str">
        <f t="shared" si="6"/>
        <v/>
      </c>
      <c r="AA40" s="383" t="str">
        <f t="shared" si="7"/>
        <v/>
      </c>
      <c r="AB40" s="382" t="str">
        <f t="shared" si="8"/>
        <v/>
      </c>
      <c r="AC40" s="383" t="str">
        <f t="shared" si="9"/>
        <v/>
      </c>
      <c r="AD40" s="382" t="str">
        <f t="shared" si="10"/>
        <v/>
      </c>
      <c r="AE40" s="383" t="str">
        <f t="shared" si="11"/>
        <v/>
      </c>
      <c r="AF40" s="384"/>
      <c r="AG40" s="371"/>
    </row>
    <row r="41" spans="1:33" x14ac:dyDescent="0.25">
      <c r="AB41" s="331"/>
      <c r="AC41" s="331"/>
      <c r="AD41" s="331"/>
    </row>
    <row r="42" spans="1:33" x14ac:dyDescent="0.25">
      <c r="AB42" s="331"/>
      <c r="AC42" s="331"/>
      <c r="AD42" s="331"/>
    </row>
    <row r="43" spans="1:33" x14ac:dyDescent="0.25">
      <c r="S43" s="30"/>
      <c r="AB43" s="331"/>
      <c r="AC43" s="331"/>
      <c r="AD43" s="331"/>
    </row>
    <row r="44" spans="1:33" x14ac:dyDescent="0.25">
      <c r="AB44" s="331"/>
      <c r="AC44" s="331"/>
      <c r="AD44" s="331"/>
    </row>
    <row r="45" spans="1:33" x14ac:dyDescent="0.25">
      <c r="AB45" s="331"/>
      <c r="AC45" s="331"/>
      <c r="AD45" s="331"/>
    </row>
    <row r="46" spans="1:33" x14ac:dyDescent="0.25">
      <c r="AB46" s="331"/>
      <c r="AC46" s="331"/>
      <c r="AD46" s="331"/>
    </row>
    <row r="47" spans="1:33" x14ac:dyDescent="0.25">
      <c r="AB47" s="331"/>
      <c r="AC47" s="331"/>
      <c r="AD47" s="331"/>
    </row>
  </sheetData>
  <mergeCells count="16">
    <mergeCell ref="A6:F6"/>
    <mergeCell ref="M6:AF6"/>
    <mergeCell ref="B1:AF1"/>
    <mergeCell ref="A2:F2"/>
    <mergeCell ref="A3:F3"/>
    <mergeCell ref="A4:F4"/>
    <mergeCell ref="A5:AF5"/>
    <mergeCell ref="A31:A32"/>
    <mergeCell ref="A35:A36"/>
    <mergeCell ref="A37:A39"/>
    <mergeCell ref="M7:R7"/>
    <mergeCell ref="W7:AF7"/>
    <mergeCell ref="A12:A13"/>
    <mergeCell ref="A21:A23"/>
    <mergeCell ref="A24:A27"/>
    <mergeCell ref="A29:A30"/>
  </mergeCells>
  <dataValidations count="24">
    <dataValidation allowBlank="1" showInputMessage="1" showErrorMessage="1" prompt="Relacione los giros realizados  en el  periodo de reporte para el rubro y el componente. Valores en pesos._x000a_" sqref="X9:Y9" xr:uid="{48AD387D-28CF-49EA-AAAE-BEA03F7612DB}"/>
    <dataValidation allowBlank="1" showInputMessage="1" showErrorMessage="1" prompt="Relacione los giros realizados  en el  periodo de reporte para el rubro y el componente. Valores en pesos." sqref="N9:O9" xr:uid="{3ADC6441-5258-4E06-A172-BFAAE68410FA}"/>
    <dataValidation allowBlank="1" showInputMessage="1" showErrorMessage="1" prompt="Relacione el dato de consumo asociado al rubro, componente y unidad de medida en el periodo de reporte._x000a_" sqref="M9 W9" xr:uid="{F2EEABAE-CBB8-4A04-9437-92F56BF9B8B8}"/>
    <dataValidation allowBlank="1" showErrorMessage="1" prompt="Solo aplica para gastos de funcionamiento." sqref="A8" xr:uid="{FA99A875-FDFA-4366-8944-0C5B4A998F48}"/>
    <dataValidation type="list" allowBlank="1" showInputMessage="1" showErrorMessage="1" sqref="L2:O2 AF2" xr:uid="{95F9982C-6B8A-46AC-BBF1-C428741D6033}">
      <formula1>INDIRECT(B2)</formula1>
    </dataValidation>
    <dataValidation type="list" allowBlank="1" showInputMessage="1" showErrorMessage="1" sqref="R2" xr:uid="{DD4BCF72-1D64-44E8-A2ED-8882626959E9}">
      <formula1>INDIRECT(F2)</formula1>
    </dataValidation>
    <dataValidation type="list" allowBlank="1" showInputMessage="1" showErrorMessage="1" sqref="P2:Q2" xr:uid="{4D34E8AE-A850-4C32-9636-9B3AFE0D3288}">
      <formula1>INDIRECT(E2)</formula1>
    </dataValidation>
    <dataValidation type="list" allowBlank="1" showInputMessage="1" showErrorMessage="1" sqref="AE2" xr:uid="{5AB82118-E20A-426F-A5C4-D4E61439320F}">
      <formula1>INDIRECT(O2)</formula1>
    </dataValidation>
    <dataValidation type="list" allowBlank="1" showInputMessage="1" showErrorMessage="1" sqref="H2:I2" xr:uid="{78BCC555-EDEA-48C3-9C73-DA3E5D0D2C84}">
      <formula1>INDIRECT(A2)</formula1>
    </dataValidation>
    <dataValidation allowBlank="1" showInputMessage="1" showErrorMessage="1" prompt="Relacione el dato de consumo asociado al rubro, componente y unidad de medida reportado en el  mismo periodo del año anterior_x000a_" sqref="G9 J9:K9" xr:uid="{72F942A0-BDAC-4291-82ED-EF9812CE5138}"/>
    <dataValidation allowBlank="1" showInputMessage="1" showErrorMessage="1" prompt="Relacione los giros realizados  en el  mismo periodo del año anterior, relacionados con el rubro y el componente. valores en pesos." sqref="H9:I9" xr:uid="{2329CBD6-DC55-4FC3-8926-8017469D99EF}"/>
    <dataValidation type="list" allowBlank="1" showInputMessage="1" showErrorMessage="1" sqref="S2:AD2" xr:uid="{44DC4BA8-6B89-4934-9830-5ACA0A02B94B}">
      <formula1>INDIRECT(#REF!)</formula1>
    </dataValidation>
    <dataValidation allowBlank="1" showInputMessage="1" showErrorMessage="1" prompt="Relacione los giros realizados  en el  mismo periodo del año anterior, relacionados con el rubro y el componente. Valores en pesos." sqref="K9:L9" xr:uid="{28A65FC9-8D0F-4483-9D52-3697AD6E6D09}"/>
    <dataValidation allowBlank="1" showInputMessage="1" showErrorMessage="1" prompt="Si en la celda &quot;E&quot;, selecionó SI, defina una meta en porcentaje para mantener o reducir el gasto en la vigencia. (En unidad de medida)" sqref="F9" xr:uid="{3FFF56A4-B711-4540-811F-29D85932C7EA}"/>
    <dataValidation allowBlank="1" showInputMessage="1" showErrorMessage="1" prompt="Si en la celda &quot;E&quot;, selecionó SI, defina una meta en porcentaje para mantener o reducir el gasto en la vigencia. (En giros presupuestales)" sqref="E9" xr:uid="{51C8F3A9-B78E-43DD-A9D5-280944BBD873}"/>
    <dataValidation allowBlank="1" showInputMessage="1" showErrorMessage="1" prompt="Si el rubro y componente se espera mantener o reducir en la vigencia (se selcciona como gasto elegible), seleccione SI, en caso contrario seleccione NO. _x000a__x000a_Si selecciona NO, se debe diligencuir las columnas H en adelante" sqref="D9" xr:uid="{0AB0614A-CF38-4EFF-B4C7-5BC9A27A4064}"/>
    <dataValidation allowBlank="1" showInputMessage="1" showErrorMessage="1" prompt="Defina la referencia que se usará  para medir el rubro o componente. Ejem. Metro cúbico, personas, horas, entre otros." sqref="C9" xr:uid="{2E8F1DB6-C971-4C12-BA69-B355FAFCD14F}"/>
    <dataValidation allowBlank="1" showErrorMessage="1" sqref="Z8:AA8" xr:uid="{1EA08BB1-CF9F-4C71-8A57-855D24B7CE21}"/>
    <dataValidation allowBlank="1" showErrorMessage="1" prompt="Relacione el dato de consumo asociado al rubro, componente y unidad de medida en el periodo de reporte._x000a_" sqref="M8:O8 W8:Y8" xr:uid="{6435AA57-E650-4348-906B-6213769F52E3}"/>
    <dataValidation allowBlank="1" showErrorMessage="1" prompt="Relacione el dato de consumo asociado al rubro, componente y unidad de medida reportado en el  mismo periodo del año anterior_x000a_" sqref="G8" xr:uid="{CC7F2153-A600-472F-BE49-EDBF6E3E3BD0}"/>
    <dataValidation allowBlank="1" showErrorMessage="1" prompt="Si en la celda &quot;E&quot;, selecionó SI, defina una meta en porcentaje para mantener o reducir el gasto en la vigencia. (En unidad de medida)" sqref="F8" xr:uid="{43E5B007-F8C3-4999-AEE8-1DA7365641B9}"/>
    <dataValidation allowBlank="1" showErrorMessage="1" prompt="Si en la celda &quot;E&quot;, selecionó SI, defina una meta en porcentaje para mantener o reducir el gasto en la vigencia. (En giros presupuestales)" sqref="E8" xr:uid="{ADDE052B-AFDF-4996-B17C-6AC7C19A8D8B}"/>
    <dataValidation allowBlank="1" showErrorMessage="1" prompt="Si el rubro y componente se espera mantener o reducir en la vigencia (se selcciona como gasto elegible), seleccione SI, en caso contrario seleccione NO. _x000a__x000a_Si selecciona NO, se debe diligencuir las columnas H en adelante" sqref="D8" xr:uid="{4F04E64A-F769-43CE-889E-E97857E2224A}"/>
    <dataValidation allowBlank="1" showErrorMessage="1" prompt="Defina la referencia que se usará  para medir el rubro o componente. Ejem. Metro cúbico, personas, horas, entre otros." sqref="C8" xr:uid="{0AF41D9D-534F-4703-A241-4433F1C66DBC}"/>
  </dataValidations>
  <pageMargins left="0.7" right="0.7" top="0.75" bottom="0.75" header="0.3" footer="0.3"/>
  <pageSetup orientation="portrait" horizontalDpi="300" verticalDpi="30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479F5-E524-461C-AA50-E56FE93D6816}">
  <dimension ref="A1:AF41"/>
  <sheetViews>
    <sheetView showGridLines="0" tabSelected="1" topLeftCell="A28" zoomScale="60" zoomScaleNormal="60" workbookViewId="0">
      <selection activeCell="W7" sqref="W7"/>
    </sheetView>
  </sheetViews>
  <sheetFormatPr baseColWidth="10" defaultColWidth="11.42578125" defaultRowHeight="15" x14ac:dyDescent="0.25"/>
  <cols>
    <col min="1" max="1" width="40" style="9" customWidth="1"/>
    <col min="2" max="2" width="34.42578125" style="9" customWidth="1"/>
    <col min="3" max="3" width="25.85546875" style="9" customWidth="1"/>
    <col min="4" max="4" width="19.42578125" style="9" customWidth="1"/>
    <col min="5" max="5" width="16.42578125" style="514" customWidth="1"/>
    <col min="6" max="6" width="25.42578125" style="514" customWidth="1"/>
    <col min="7" max="7" width="24" style="515" customWidth="1"/>
    <col min="8" max="8" width="29.28515625" style="516" customWidth="1"/>
    <col min="9" max="9" width="24.85546875" style="517" customWidth="1"/>
    <col min="10" max="10" width="19.85546875" style="516" customWidth="1"/>
    <col min="11" max="11" width="31.140625" style="9" bestFit="1" customWidth="1"/>
    <col min="12" max="12" width="24.28515625" style="9" customWidth="1"/>
    <col min="13" max="13" width="18.7109375" style="9" customWidth="1"/>
    <col min="14" max="14" width="36.7109375" style="9" customWidth="1"/>
    <col min="15" max="15" width="43.85546875" style="9" customWidth="1"/>
    <col min="16" max="16" width="58.42578125" style="9" customWidth="1"/>
    <col min="17" max="17" width="22.42578125" style="518" customWidth="1"/>
    <col min="18" max="18" width="19.85546875" style="9" customWidth="1"/>
    <col min="19" max="19" width="44" style="9" customWidth="1"/>
    <col min="20" max="20" width="34.140625" style="9" customWidth="1"/>
    <col min="21" max="21" width="45.7109375" style="9" customWidth="1"/>
    <col min="22" max="22" width="50.42578125" style="9" customWidth="1"/>
    <col min="23" max="23" width="22.42578125" style="9" bestFit="1" customWidth="1"/>
    <col min="24" max="24" width="19.85546875" style="9" bestFit="1" customWidth="1"/>
    <col min="25" max="25" width="22.42578125" style="9" bestFit="1" customWidth="1"/>
    <col min="26" max="26" width="36.140625" style="9" bestFit="1" customWidth="1"/>
    <col min="27" max="27" width="21.28515625" style="9" bestFit="1" customWidth="1"/>
    <col min="28" max="28" width="37.28515625" style="9" customWidth="1"/>
    <col min="29" max="29" width="20.140625" style="9" bestFit="1" customWidth="1"/>
    <col min="30" max="30" width="31.85546875" style="9" bestFit="1" customWidth="1"/>
    <col min="31" max="31" width="32.28515625" style="9" customWidth="1"/>
    <col min="32" max="32" width="27" style="9" customWidth="1"/>
    <col min="33" max="16384" width="11.42578125" style="9"/>
  </cols>
  <sheetData>
    <row r="1" spans="1:32" s="26" customFormat="1" ht="75" customHeight="1" x14ac:dyDescent="0.25">
      <c r="A1" s="25"/>
      <c r="B1" s="408" t="s">
        <v>103</v>
      </c>
      <c r="C1" s="408"/>
      <c r="D1" s="408"/>
      <c r="E1" s="408"/>
      <c r="F1" s="408"/>
      <c r="G1" s="408"/>
      <c r="H1" s="408"/>
      <c r="I1" s="408"/>
      <c r="J1" s="408"/>
      <c r="K1" s="408"/>
      <c r="L1" s="408"/>
      <c r="M1" s="408"/>
      <c r="N1" s="408"/>
      <c r="O1" s="408"/>
      <c r="P1" s="408"/>
      <c r="Q1" s="408"/>
      <c r="R1" s="408"/>
      <c r="S1" s="408"/>
      <c r="T1" s="408"/>
      <c r="U1" s="408"/>
      <c r="V1" s="408"/>
      <c r="W1" s="408"/>
      <c r="X1" s="408"/>
      <c r="Y1" s="408"/>
      <c r="Z1" s="408"/>
      <c r="AA1" s="408"/>
      <c r="AB1" s="408"/>
      <c r="AC1" s="408"/>
      <c r="AD1" s="408"/>
      <c r="AE1" s="408"/>
      <c r="AF1" s="408"/>
    </row>
    <row r="2" spans="1:32" s="26" customFormat="1" ht="26.25" customHeight="1" x14ac:dyDescent="0.25">
      <c r="A2" s="397" t="s">
        <v>15</v>
      </c>
      <c r="B2" s="398"/>
      <c r="C2" s="398"/>
      <c r="D2" s="398"/>
      <c r="E2" s="398"/>
      <c r="F2" s="399"/>
      <c r="G2" s="418" t="s">
        <v>104</v>
      </c>
      <c r="H2" s="419"/>
      <c r="I2" s="420" t="s">
        <v>248</v>
      </c>
      <c r="J2" s="421"/>
      <c r="K2" s="421"/>
      <c r="L2" s="421"/>
      <c r="M2" s="421"/>
      <c r="N2" s="421"/>
      <c r="O2" s="421"/>
      <c r="P2" s="421"/>
      <c r="Q2" s="421"/>
      <c r="R2" s="421"/>
      <c r="S2" s="421"/>
      <c r="T2" s="421"/>
      <c r="U2" s="421"/>
      <c r="V2" s="421"/>
      <c r="W2" s="421"/>
      <c r="X2" s="421"/>
      <c r="Y2" s="421"/>
      <c r="Z2" s="421"/>
      <c r="AA2" s="421"/>
      <c r="AB2" s="421"/>
      <c r="AC2" s="421"/>
      <c r="AD2" s="421"/>
      <c r="AE2" s="421"/>
      <c r="AF2" s="421"/>
    </row>
    <row r="3" spans="1:32" s="26" customFormat="1" ht="27.75" customHeight="1" x14ac:dyDescent="0.25">
      <c r="A3" s="397">
        <v>2026</v>
      </c>
      <c r="B3" s="398"/>
      <c r="C3" s="398"/>
      <c r="D3" s="398"/>
      <c r="E3" s="398"/>
      <c r="F3" s="399"/>
      <c r="G3" s="418" t="s">
        <v>105</v>
      </c>
      <c r="H3" s="419"/>
      <c r="I3" s="420" t="s">
        <v>98</v>
      </c>
      <c r="J3" s="421"/>
      <c r="K3" s="421"/>
      <c r="L3" s="421"/>
      <c r="M3" s="421"/>
      <c r="N3" s="421"/>
      <c r="O3" s="421"/>
      <c r="P3" s="421"/>
      <c r="Q3" s="421"/>
      <c r="R3" s="421"/>
      <c r="S3" s="421"/>
      <c r="T3" s="421"/>
      <c r="U3" s="421"/>
      <c r="V3" s="421"/>
      <c r="W3" s="421"/>
      <c r="X3" s="421"/>
      <c r="Y3" s="421"/>
      <c r="Z3" s="421"/>
      <c r="AA3" s="421"/>
      <c r="AB3" s="421"/>
      <c r="AC3" s="421"/>
      <c r="AD3" s="421"/>
      <c r="AE3" s="421"/>
      <c r="AF3" s="421"/>
    </row>
    <row r="4" spans="1:32" s="26" customFormat="1" ht="38.25" customHeight="1" x14ac:dyDescent="0.25">
      <c r="A4" s="397" t="s">
        <v>86</v>
      </c>
      <c r="B4" s="398"/>
      <c r="C4" s="398"/>
      <c r="D4" s="398"/>
      <c r="E4" s="398"/>
      <c r="F4" s="399"/>
      <c r="G4" s="418" t="s">
        <v>90</v>
      </c>
      <c r="H4" s="419"/>
      <c r="I4" s="420" t="s">
        <v>91</v>
      </c>
      <c r="J4" s="421"/>
      <c r="K4" s="421"/>
      <c r="L4" s="421"/>
      <c r="M4" s="421"/>
      <c r="N4" s="421"/>
      <c r="O4" s="421"/>
      <c r="P4" s="421"/>
      <c r="Q4" s="421"/>
      <c r="R4" s="421"/>
      <c r="S4" s="421"/>
      <c r="T4" s="421"/>
      <c r="U4" s="421"/>
      <c r="V4" s="421"/>
      <c r="W4" s="421"/>
      <c r="X4" s="421"/>
      <c r="Y4" s="421"/>
      <c r="Z4" s="421"/>
      <c r="AA4" s="421"/>
      <c r="AB4" s="421"/>
      <c r="AC4" s="421"/>
      <c r="AD4" s="421"/>
      <c r="AE4" s="421"/>
      <c r="AF4" s="421"/>
    </row>
    <row r="5" spans="1:32" s="26" customFormat="1" ht="131.25" customHeight="1" x14ac:dyDescent="0.25">
      <c r="A5" s="422" t="s">
        <v>107</v>
      </c>
      <c r="B5" s="422" t="s">
        <v>108</v>
      </c>
      <c r="C5" s="422" t="s">
        <v>109</v>
      </c>
      <c r="D5" s="422" t="s">
        <v>110</v>
      </c>
      <c r="E5" s="423" t="s">
        <v>111</v>
      </c>
      <c r="F5" s="423" t="s">
        <v>112</v>
      </c>
      <c r="G5" s="424" t="s">
        <v>113</v>
      </c>
      <c r="H5" s="425" t="s">
        <v>114</v>
      </c>
      <c r="I5" s="426" t="s">
        <v>115</v>
      </c>
      <c r="J5" s="427" t="s">
        <v>116</v>
      </c>
      <c r="K5" s="427" t="s">
        <v>117</v>
      </c>
      <c r="L5" s="427" t="s">
        <v>118</v>
      </c>
      <c r="M5" s="428" t="s">
        <v>119</v>
      </c>
      <c r="N5" s="428" t="s">
        <v>120</v>
      </c>
      <c r="O5" s="428" t="s">
        <v>249</v>
      </c>
      <c r="P5" s="428" t="s">
        <v>250</v>
      </c>
      <c r="Q5" s="428" t="s">
        <v>123</v>
      </c>
      <c r="R5" s="428" t="s">
        <v>251</v>
      </c>
      <c r="S5" s="429" t="s">
        <v>125</v>
      </c>
      <c r="T5" s="428" t="s">
        <v>252</v>
      </c>
      <c r="U5" s="429" t="s">
        <v>127</v>
      </c>
      <c r="V5" s="428" t="s">
        <v>128</v>
      </c>
      <c r="W5" s="430" t="s">
        <v>129</v>
      </c>
      <c r="X5" s="430" t="s">
        <v>130</v>
      </c>
      <c r="Y5" s="430" t="s">
        <v>131</v>
      </c>
      <c r="Z5" s="431" t="s">
        <v>250</v>
      </c>
      <c r="AA5" s="431" t="s">
        <v>123</v>
      </c>
      <c r="AB5" s="431" t="s">
        <v>251</v>
      </c>
      <c r="AC5" s="432" t="s">
        <v>125</v>
      </c>
      <c r="AD5" s="433" t="s">
        <v>252</v>
      </c>
      <c r="AE5" s="434" t="s">
        <v>137</v>
      </c>
      <c r="AF5" s="431" t="s">
        <v>128</v>
      </c>
    </row>
    <row r="6" spans="1:32" s="26" customFormat="1" ht="27" customHeight="1" x14ac:dyDescent="0.25">
      <c r="A6" s="435" t="s">
        <v>138</v>
      </c>
      <c r="B6" s="435"/>
      <c r="C6" s="435"/>
      <c r="D6" s="435"/>
      <c r="E6" s="436"/>
      <c r="F6" s="436"/>
      <c r="G6" s="437"/>
      <c r="H6" s="438"/>
      <c r="I6" s="438"/>
      <c r="J6" s="439"/>
      <c r="K6" s="438"/>
      <c r="L6" s="438"/>
      <c r="M6" s="435"/>
      <c r="N6" s="440"/>
      <c r="O6" s="440"/>
      <c r="P6" s="435"/>
      <c r="Q6" s="435"/>
      <c r="R6" s="441"/>
      <c r="S6" s="435"/>
      <c r="T6" s="435"/>
      <c r="U6" s="435"/>
      <c r="V6" s="435"/>
      <c r="W6" s="439"/>
      <c r="X6" s="440"/>
      <c r="Y6" s="440"/>
      <c r="Z6" s="435"/>
      <c r="AA6" s="435"/>
      <c r="AB6" s="441"/>
      <c r="AC6" s="435"/>
      <c r="AD6" s="435"/>
      <c r="AE6" s="435"/>
      <c r="AF6" s="435"/>
    </row>
    <row r="7" spans="1:32" s="26" customFormat="1" ht="45" x14ac:dyDescent="0.25">
      <c r="A7" s="60" t="s">
        <v>139</v>
      </c>
      <c r="B7" s="312" t="s">
        <v>140</v>
      </c>
      <c r="C7" s="312" t="s">
        <v>141</v>
      </c>
      <c r="D7" s="312" t="s">
        <v>99</v>
      </c>
      <c r="E7" s="442">
        <v>-0.03</v>
      </c>
      <c r="F7" s="442">
        <v>-0.03</v>
      </c>
      <c r="G7" s="443">
        <v>335</v>
      </c>
      <c r="H7" s="444">
        <v>27566674820</v>
      </c>
      <c r="I7" s="445">
        <v>5116000597</v>
      </c>
      <c r="J7" s="446">
        <v>511</v>
      </c>
      <c r="K7" s="447">
        <v>28664035423</v>
      </c>
      <c r="L7" s="448">
        <v>22067373095</v>
      </c>
      <c r="M7" s="449">
        <v>452</v>
      </c>
      <c r="N7" s="444">
        <v>40608358898</v>
      </c>
      <c r="O7" s="444">
        <v>16774786441</v>
      </c>
      <c r="P7" s="250">
        <f t="shared" ref="P7:P16" si="0">IF(OR(G7="",M7=""),"",IFERROR(1-(M7/G7),""))</f>
        <v>-0.34925373134328352</v>
      </c>
      <c r="Q7" s="160">
        <f t="shared" ref="Q7:Q16" si="1">IF(OR(F7="",P7=""),"",MIN(1,P7/F7))</f>
        <v>1</v>
      </c>
      <c r="R7" s="250">
        <f t="shared" ref="R7:R16" si="2">IF(OR(H7="",N7=""),"",IFERROR(1-(N7/H7),""))</f>
        <v>-0.47309601767921894</v>
      </c>
      <c r="S7" s="250">
        <f t="shared" ref="S7:S16" si="3">IF(OR(E7="",R7=""),"",MIN(1,R7/E7))</f>
        <v>1</v>
      </c>
      <c r="T7" s="250">
        <f t="shared" ref="T7:T16" si="4">IF(OR(I7="",O7=""),"",IFERROR(1-(O7/I7),""))</f>
        <v>-2.2788867246881597</v>
      </c>
      <c r="U7" s="250">
        <f t="shared" ref="U7:U16" si="5">IF(OR(E7="",T7=""),"",MIN(1,T7/E7))</f>
        <v>1</v>
      </c>
      <c r="V7" s="450"/>
      <c r="W7" s="451"/>
      <c r="X7" s="452"/>
      <c r="Y7" s="452"/>
      <c r="Z7" s="253"/>
      <c r="AA7" s="71"/>
      <c r="AB7" s="253" t="str">
        <f t="shared" ref="AB7:AB16" si="6">IF(X7="","",IFERROR(1-(X7/K7),""))</f>
        <v/>
      </c>
      <c r="AC7" s="71" t="str">
        <f t="shared" ref="AC7:AC16" si="7">IF(OR(E7="",AB7=""),"",MIN(1,AB7/E7))</f>
        <v/>
      </c>
      <c r="AD7" s="253" t="str">
        <f t="shared" ref="AD7:AD16" si="8">IF(Y7="","",IFERROR(1-(Y7/L7),""))</f>
        <v/>
      </c>
      <c r="AE7" s="71" t="str">
        <f t="shared" ref="AE7:AE16" si="9">IF(OR(E7="",AD7=""),"",MIN(1,AD7/E7))</f>
        <v/>
      </c>
      <c r="AF7" s="453"/>
    </row>
    <row r="8" spans="1:32" ht="35.25" customHeight="1" x14ac:dyDescent="0.25">
      <c r="A8" s="87" t="s">
        <v>143</v>
      </c>
      <c r="B8" s="311" t="s">
        <v>144</v>
      </c>
      <c r="C8" s="311" t="s">
        <v>145</v>
      </c>
      <c r="D8" s="312" t="s">
        <v>101</v>
      </c>
      <c r="E8" s="442">
        <v>0</v>
      </c>
      <c r="F8" s="442">
        <v>0</v>
      </c>
      <c r="G8" s="454">
        <v>117</v>
      </c>
      <c r="H8" s="444">
        <v>47931503</v>
      </c>
      <c r="I8" s="444">
        <v>47931503</v>
      </c>
      <c r="J8" s="455">
        <v>284</v>
      </c>
      <c r="K8" s="445">
        <v>111481293</v>
      </c>
      <c r="L8" s="456">
        <v>111448407</v>
      </c>
      <c r="M8" s="455">
        <v>134</v>
      </c>
      <c r="N8" s="444">
        <v>35025454</v>
      </c>
      <c r="O8" s="444">
        <v>35025454</v>
      </c>
      <c r="P8" s="250">
        <f t="shared" si="0"/>
        <v>-0.14529914529914523</v>
      </c>
      <c r="Q8" s="160" t="e">
        <f t="shared" si="1"/>
        <v>#DIV/0!</v>
      </c>
      <c r="R8" s="250">
        <f t="shared" si="2"/>
        <v>0.26926026083513388</v>
      </c>
      <c r="S8" s="250" t="e">
        <f t="shared" si="3"/>
        <v>#DIV/0!</v>
      </c>
      <c r="T8" s="250">
        <f t="shared" si="4"/>
        <v>0.26926026083513388</v>
      </c>
      <c r="U8" s="250" t="e">
        <f t="shared" si="5"/>
        <v>#DIV/0!</v>
      </c>
      <c r="V8" s="457"/>
      <c r="W8" s="452"/>
      <c r="X8" s="452"/>
      <c r="Y8" s="452"/>
      <c r="Z8" s="253"/>
      <c r="AA8" s="71"/>
      <c r="AB8" s="253" t="str">
        <f t="shared" si="6"/>
        <v/>
      </c>
      <c r="AC8" s="71" t="str">
        <f t="shared" si="7"/>
        <v/>
      </c>
      <c r="AD8" s="253" t="str">
        <f t="shared" si="8"/>
        <v/>
      </c>
      <c r="AE8" s="71" t="str">
        <f t="shared" si="9"/>
        <v/>
      </c>
      <c r="AF8" s="458"/>
    </row>
    <row r="9" spans="1:32" ht="35.1" customHeight="1" x14ac:dyDescent="0.25">
      <c r="A9" s="394" t="s">
        <v>146</v>
      </c>
      <c r="B9" s="311" t="s">
        <v>147</v>
      </c>
      <c r="C9" s="311" t="s">
        <v>148</v>
      </c>
      <c r="D9" s="312" t="s">
        <v>101</v>
      </c>
      <c r="E9" s="442">
        <v>0</v>
      </c>
      <c r="F9" s="459">
        <v>0</v>
      </c>
      <c r="G9" s="443"/>
      <c r="H9" s="444">
        <v>0</v>
      </c>
      <c r="I9" s="444">
        <v>0</v>
      </c>
      <c r="J9" s="460"/>
      <c r="K9" s="448">
        <v>0</v>
      </c>
      <c r="L9" s="448">
        <v>0</v>
      </c>
      <c r="M9" s="461"/>
      <c r="N9" s="444">
        <v>0</v>
      </c>
      <c r="O9" s="444">
        <v>0</v>
      </c>
      <c r="P9" s="250" t="str">
        <f t="shared" si="0"/>
        <v/>
      </c>
      <c r="Q9" s="160" t="str">
        <f t="shared" si="1"/>
        <v/>
      </c>
      <c r="R9" s="250" t="str">
        <f t="shared" si="2"/>
        <v/>
      </c>
      <c r="S9" s="250" t="str">
        <f t="shared" si="3"/>
        <v/>
      </c>
      <c r="T9" s="250" t="str">
        <f t="shared" si="4"/>
        <v/>
      </c>
      <c r="U9" s="250" t="str">
        <f t="shared" si="5"/>
        <v/>
      </c>
      <c r="V9" s="461"/>
      <c r="W9" s="452"/>
      <c r="X9" s="452"/>
      <c r="Y9" s="452"/>
      <c r="Z9" s="253"/>
      <c r="AA9" s="71"/>
      <c r="AB9" s="253" t="str">
        <f t="shared" si="6"/>
        <v/>
      </c>
      <c r="AC9" s="71" t="str">
        <f t="shared" si="7"/>
        <v/>
      </c>
      <c r="AD9" s="253" t="str">
        <f t="shared" si="8"/>
        <v/>
      </c>
      <c r="AE9" s="71" t="str">
        <f t="shared" si="9"/>
        <v/>
      </c>
      <c r="AF9" s="462"/>
    </row>
    <row r="10" spans="1:32" x14ac:dyDescent="0.25">
      <c r="A10" s="395"/>
      <c r="B10" s="311" t="s">
        <v>149</v>
      </c>
      <c r="C10" s="311" t="s">
        <v>150</v>
      </c>
      <c r="D10" s="312" t="s">
        <v>101</v>
      </c>
      <c r="E10" s="459">
        <v>0</v>
      </c>
      <c r="F10" s="459">
        <v>0</v>
      </c>
      <c r="G10" s="443"/>
      <c r="H10" s="444">
        <v>0</v>
      </c>
      <c r="I10" s="444">
        <v>0</v>
      </c>
      <c r="J10" s="460"/>
      <c r="K10" s="448">
        <v>0</v>
      </c>
      <c r="L10" s="448">
        <v>0</v>
      </c>
      <c r="M10" s="461"/>
      <c r="N10" s="444">
        <v>0</v>
      </c>
      <c r="O10" s="444">
        <v>0</v>
      </c>
      <c r="P10" s="250" t="str">
        <f t="shared" si="0"/>
        <v/>
      </c>
      <c r="Q10" s="160" t="str">
        <f t="shared" si="1"/>
        <v/>
      </c>
      <c r="R10" s="250" t="str">
        <f t="shared" si="2"/>
        <v/>
      </c>
      <c r="S10" s="250" t="str">
        <f t="shared" si="3"/>
        <v/>
      </c>
      <c r="T10" s="250" t="str">
        <f t="shared" si="4"/>
        <v/>
      </c>
      <c r="U10" s="250" t="str">
        <f t="shared" si="5"/>
        <v/>
      </c>
      <c r="V10" s="457"/>
      <c r="W10" s="452"/>
      <c r="X10" s="452"/>
      <c r="Y10" s="452"/>
      <c r="Z10" s="253"/>
      <c r="AA10" s="71"/>
      <c r="AB10" s="253" t="str">
        <f t="shared" si="6"/>
        <v/>
      </c>
      <c r="AC10" s="71" t="str">
        <f t="shared" si="7"/>
        <v/>
      </c>
      <c r="AD10" s="253" t="str">
        <f t="shared" si="8"/>
        <v/>
      </c>
      <c r="AE10" s="71" t="str">
        <f t="shared" si="9"/>
        <v/>
      </c>
      <c r="AF10" s="458"/>
    </row>
    <row r="11" spans="1:32" ht="33" customHeight="1" x14ac:dyDescent="0.25">
      <c r="A11" s="87" t="s">
        <v>151</v>
      </c>
      <c r="B11" s="311" t="s">
        <v>152</v>
      </c>
      <c r="C11" s="311" t="s">
        <v>153</v>
      </c>
      <c r="D11" s="312" t="s">
        <v>101</v>
      </c>
      <c r="E11" s="442">
        <v>0</v>
      </c>
      <c r="F11" s="442">
        <v>0</v>
      </c>
      <c r="G11" s="454">
        <v>12</v>
      </c>
      <c r="H11" s="445">
        <v>97879245</v>
      </c>
      <c r="I11" s="445">
        <v>97879245</v>
      </c>
      <c r="J11" s="455">
        <v>25</v>
      </c>
      <c r="K11" s="445">
        <v>253383034</v>
      </c>
      <c r="L11" s="445">
        <v>253309838</v>
      </c>
      <c r="M11" s="455">
        <v>15</v>
      </c>
      <c r="N11" s="445">
        <v>124281000</v>
      </c>
      <c r="O11" s="445">
        <v>124281000</v>
      </c>
      <c r="P11" s="250">
        <f t="shared" si="0"/>
        <v>-0.25</v>
      </c>
      <c r="Q11" s="160" t="e">
        <f t="shared" si="1"/>
        <v>#DIV/0!</v>
      </c>
      <c r="R11" s="250">
        <f t="shared" si="2"/>
        <v>-0.26973803281788689</v>
      </c>
      <c r="S11" s="250" t="e">
        <f t="shared" si="3"/>
        <v>#DIV/0!</v>
      </c>
      <c r="T11" s="250">
        <f t="shared" si="4"/>
        <v>-0.26973803281788689</v>
      </c>
      <c r="U11" s="250" t="e">
        <f t="shared" si="5"/>
        <v>#DIV/0!</v>
      </c>
      <c r="V11" s="457"/>
      <c r="W11" s="452"/>
      <c r="X11" s="452"/>
      <c r="Y11" s="452"/>
      <c r="Z11" s="253"/>
      <c r="AA11" s="71"/>
      <c r="AB11" s="253" t="str">
        <f t="shared" si="6"/>
        <v/>
      </c>
      <c r="AC11" s="71" t="str">
        <f t="shared" si="7"/>
        <v/>
      </c>
      <c r="AD11" s="253" t="str">
        <f t="shared" si="8"/>
        <v/>
      </c>
      <c r="AE11" s="71" t="str">
        <f t="shared" si="9"/>
        <v/>
      </c>
      <c r="AF11" s="458"/>
    </row>
    <row r="12" spans="1:32" ht="66" customHeight="1" x14ac:dyDescent="0.25">
      <c r="A12" s="87" t="s">
        <v>154</v>
      </c>
      <c r="B12" s="311" t="s">
        <v>155</v>
      </c>
      <c r="C12" s="311" t="s">
        <v>156</v>
      </c>
      <c r="D12" s="312" t="s">
        <v>101</v>
      </c>
      <c r="E12" s="442">
        <v>0</v>
      </c>
      <c r="F12" s="442">
        <v>0</v>
      </c>
      <c r="G12" s="443"/>
      <c r="H12" s="463">
        <v>0</v>
      </c>
      <c r="I12" s="463">
        <v>0</v>
      </c>
      <c r="J12" s="446"/>
      <c r="K12" s="464">
        <v>25636177</v>
      </c>
      <c r="L12" s="464">
        <v>25636177</v>
      </c>
      <c r="M12" s="461"/>
      <c r="N12" s="463">
        <v>0</v>
      </c>
      <c r="O12" s="463">
        <v>0</v>
      </c>
      <c r="P12" s="250" t="str">
        <f t="shared" si="0"/>
        <v/>
      </c>
      <c r="Q12" s="160" t="str">
        <f t="shared" si="1"/>
        <v/>
      </c>
      <c r="R12" s="250" t="str">
        <f t="shared" si="2"/>
        <v/>
      </c>
      <c r="S12" s="250" t="str">
        <f t="shared" si="3"/>
        <v/>
      </c>
      <c r="T12" s="250" t="str">
        <f t="shared" si="4"/>
        <v/>
      </c>
      <c r="U12" s="250" t="str">
        <f t="shared" si="5"/>
        <v/>
      </c>
      <c r="V12" s="446"/>
      <c r="W12" s="465"/>
      <c r="X12" s="452"/>
      <c r="Y12" s="452"/>
      <c r="Z12" s="253"/>
      <c r="AA12" s="71"/>
      <c r="AB12" s="253" t="str">
        <f t="shared" si="6"/>
        <v/>
      </c>
      <c r="AC12" s="71" t="str">
        <f t="shared" si="7"/>
        <v/>
      </c>
      <c r="AD12" s="253" t="str">
        <f t="shared" si="8"/>
        <v/>
      </c>
      <c r="AE12" s="71" t="str">
        <f t="shared" si="9"/>
        <v/>
      </c>
      <c r="AF12" s="458"/>
    </row>
    <row r="13" spans="1:32" ht="105.75" customHeight="1" x14ac:dyDescent="0.25">
      <c r="A13" s="93" t="s">
        <v>157</v>
      </c>
      <c r="B13" s="311" t="s">
        <v>158</v>
      </c>
      <c r="C13" s="311" t="s">
        <v>159</v>
      </c>
      <c r="D13" s="312" t="s">
        <v>99</v>
      </c>
      <c r="E13" s="442">
        <v>-0.03</v>
      </c>
      <c r="F13" s="442">
        <v>-0.03</v>
      </c>
      <c r="G13" s="443"/>
      <c r="H13" s="463">
        <v>0</v>
      </c>
      <c r="I13" s="463">
        <v>0</v>
      </c>
      <c r="J13" s="446"/>
      <c r="K13" s="466">
        <v>47926666</v>
      </c>
      <c r="L13" s="466">
        <v>0</v>
      </c>
      <c r="M13" s="461"/>
      <c r="N13" s="463">
        <v>0</v>
      </c>
      <c r="O13" s="463">
        <v>0</v>
      </c>
      <c r="P13" s="250" t="str">
        <f t="shared" si="0"/>
        <v/>
      </c>
      <c r="Q13" s="160" t="str">
        <f t="shared" si="1"/>
        <v/>
      </c>
      <c r="R13" s="250" t="str">
        <f t="shared" si="2"/>
        <v/>
      </c>
      <c r="S13" s="250" t="str">
        <f t="shared" si="3"/>
        <v/>
      </c>
      <c r="T13" s="250" t="str">
        <f t="shared" si="4"/>
        <v/>
      </c>
      <c r="U13" s="250" t="str">
        <f t="shared" si="5"/>
        <v/>
      </c>
      <c r="V13" s="467"/>
      <c r="W13" s="465"/>
      <c r="X13" s="452"/>
      <c r="Y13" s="452"/>
      <c r="Z13" s="253"/>
      <c r="AA13" s="71"/>
      <c r="AB13" s="253" t="str">
        <f t="shared" si="6"/>
        <v/>
      </c>
      <c r="AC13" s="71" t="str">
        <f t="shared" si="7"/>
        <v/>
      </c>
      <c r="AD13" s="253" t="str">
        <f t="shared" si="8"/>
        <v/>
      </c>
      <c r="AE13" s="71" t="str">
        <f t="shared" si="9"/>
        <v/>
      </c>
      <c r="AF13" s="458"/>
    </row>
    <row r="14" spans="1:32" ht="77.25" customHeight="1" x14ac:dyDescent="0.25">
      <c r="A14" s="93" t="s">
        <v>160</v>
      </c>
      <c r="B14" s="468" t="s">
        <v>161</v>
      </c>
      <c r="C14" s="468" t="s">
        <v>162</v>
      </c>
      <c r="D14" s="312" t="s">
        <v>99</v>
      </c>
      <c r="E14" s="469">
        <v>0.03</v>
      </c>
      <c r="F14" s="469">
        <v>0.03</v>
      </c>
      <c r="G14" s="470"/>
      <c r="H14" s="463">
        <v>569400</v>
      </c>
      <c r="I14" s="463">
        <v>569400</v>
      </c>
      <c r="J14" s="460"/>
      <c r="K14" s="463">
        <f>299914590-107332149</f>
        <v>192582441</v>
      </c>
      <c r="L14" s="463">
        <f>134053584-107332149</f>
        <v>26721435</v>
      </c>
      <c r="M14" s="471"/>
      <c r="N14" s="463">
        <v>149672595</v>
      </c>
      <c r="O14" s="463">
        <v>0</v>
      </c>
      <c r="P14" s="250" t="str">
        <f t="shared" si="0"/>
        <v/>
      </c>
      <c r="Q14" s="160" t="str">
        <f t="shared" si="1"/>
        <v/>
      </c>
      <c r="R14" s="250">
        <f t="shared" si="2"/>
        <v>-261.86019494204425</v>
      </c>
      <c r="S14" s="250">
        <f t="shared" si="3"/>
        <v>-8728.6731647348079</v>
      </c>
      <c r="T14" s="250">
        <f t="shared" si="4"/>
        <v>1</v>
      </c>
      <c r="U14" s="250">
        <f t="shared" si="5"/>
        <v>1</v>
      </c>
      <c r="V14" s="467"/>
      <c r="W14" s="465"/>
      <c r="X14" s="452"/>
      <c r="Y14" s="452"/>
      <c r="Z14" s="253"/>
      <c r="AA14" s="71"/>
      <c r="AB14" s="253" t="str">
        <f t="shared" si="6"/>
        <v/>
      </c>
      <c r="AC14" s="71" t="str">
        <f t="shared" si="7"/>
        <v/>
      </c>
      <c r="AD14" s="253" t="str">
        <f t="shared" si="8"/>
        <v/>
      </c>
      <c r="AE14" s="71" t="str">
        <f t="shared" si="9"/>
        <v/>
      </c>
      <c r="AF14" s="462"/>
    </row>
    <row r="15" spans="1:32" ht="94.5" customHeight="1" x14ac:dyDescent="0.25">
      <c r="A15" s="87" t="s">
        <v>163</v>
      </c>
      <c r="B15" s="472" t="s">
        <v>164</v>
      </c>
      <c r="C15" s="311" t="s">
        <v>165</v>
      </c>
      <c r="D15" s="312" t="s">
        <v>101</v>
      </c>
      <c r="E15" s="442">
        <v>0</v>
      </c>
      <c r="F15" s="442">
        <v>0</v>
      </c>
      <c r="G15" s="443"/>
      <c r="H15" s="463"/>
      <c r="I15" s="463"/>
      <c r="J15" s="460"/>
      <c r="K15" s="473">
        <v>107332149</v>
      </c>
      <c r="L15" s="473">
        <v>107332149</v>
      </c>
      <c r="M15" s="461"/>
      <c r="N15" s="474">
        <v>0</v>
      </c>
      <c r="O15" s="474">
        <v>0</v>
      </c>
      <c r="P15" s="250" t="str">
        <f t="shared" si="0"/>
        <v/>
      </c>
      <c r="Q15" s="160" t="str">
        <f t="shared" si="1"/>
        <v/>
      </c>
      <c r="R15" s="250" t="str">
        <f t="shared" si="2"/>
        <v/>
      </c>
      <c r="S15" s="250" t="str">
        <f t="shared" si="3"/>
        <v/>
      </c>
      <c r="T15" s="250" t="str">
        <f t="shared" si="4"/>
        <v/>
      </c>
      <c r="U15" s="250" t="str">
        <f t="shared" si="5"/>
        <v/>
      </c>
      <c r="V15" s="457"/>
      <c r="W15" s="451"/>
      <c r="X15" s="452"/>
      <c r="Y15" s="452"/>
      <c r="Z15" s="253"/>
      <c r="AA15" s="71"/>
      <c r="AB15" s="253" t="str">
        <f t="shared" si="6"/>
        <v/>
      </c>
      <c r="AC15" s="71" t="str">
        <f t="shared" si="7"/>
        <v/>
      </c>
      <c r="AD15" s="253" t="str">
        <f t="shared" si="8"/>
        <v/>
      </c>
      <c r="AE15" s="71" t="str">
        <f t="shared" si="9"/>
        <v/>
      </c>
      <c r="AF15" s="462"/>
    </row>
    <row r="16" spans="1:32" ht="94.5" customHeight="1" x14ac:dyDescent="0.25">
      <c r="A16" s="87" t="s">
        <v>166</v>
      </c>
      <c r="B16" s="475" t="s">
        <v>167</v>
      </c>
      <c r="C16" s="311" t="s">
        <v>168</v>
      </c>
      <c r="D16" s="312" t="s">
        <v>101</v>
      </c>
      <c r="E16" s="442">
        <v>0</v>
      </c>
      <c r="F16" s="442">
        <v>0</v>
      </c>
      <c r="G16" s="443"/>
      <c r="H16" s="463">
        <v>0</v>
      </c>
      <c r="I16" s="463">
        <v>0</v>
      </c>
      <c r="J16" s="460"/>
      <c r="K16" s="444">
        <v>29999998</v>
      </c>
      <c r="L16" s="444">
        <v>0</v>
      </c>
      <c r="M16" s="461"/>
      <c r="N16" s="463">
        <v>0</v>
      </c>
      <c r="O16" s="463">
        <v>0</v>
      </c>
      <c r="P16" s="250" t="str">
        <f t="shared" si="0"/>
        <v/>
      </c>
      <c r="Q16" s="160" t="str">
        <f t="shared" si="1"/>
        <v/>
      </c>
      <c r="R16" s="250" t="str">
        <f t="shared" si="2"/>
        <v/>
      </c>
      <c r="S16" s="250" t="str">
        <f t="shared" si="3"/>
        <v/>
      </c>
      <c r="T16" s="250" t="str">
        <f t="shared" si="4"/>
        <v/>
      </c>
      <c r="U16" s="250" t="str">
        <f t="shared" si="5"/>
        <v/>
      </c>
      <c r="V16" s="457"/>
      <c r="W16" s="451"/>
      <c r="X16" s="452"/>
      <c r="Y16" s="452"/>
      <c r="Z16" s="253"/>
      <c r="AA16" s="71"/>
      <c r="AB16" s="253" t="str">
        <f t="shared" si="6"/>
        <v/>
      </c>
      <c r="AC16" s="71" t="str">
        <f t="shared" si="7"/>
        <v/>
      </c>
      <c r="AD16" s="253" t="str">
        <f t="shared" si="8"/>
        <v/>
      </c>
      <c r="AE16" s="71" t="str">
        <f t="shared" si="9"/>
        <v/>
      </c>
      <c r="AF16" s="453"/>
    </row>
    <row r="17" spans="1:32" ht="27" customHeight="1" x14ac:dyDescent="0.25">
      <c r="A17" s="476" t="s">
        <v>169</v>
      </c>
      <c r="B17" s="477"/>
      <c r="C17" s="477"/>
      <c r="D17" s="478"/>
      <c r="E17" s="479"/>
      <c r="F17" s="479"/>
      <c r="G17" s="437"/>
      <c r="H17" s="438"/>
      <c r="I17" s="438"/>
      <c r="J17" s="439"/>
      <c r="K17" s="438"/>
      <c r="L17" s="438"/>
      <c r="M17" s="435"/>
      <c r="N17" s="440"/>
      <c r="O17" s="440"/>
      <c r="P17" s="480"/>
      <c r="Q17" s="435"/>
      <c r="R17" s="481"/>
      <c r="S17" s="435"/>
      <c r="T17" s="435"/>
      <c r="U17" s="435"/>
      <c r="V17" s="435"/>
      <c r="W17" s="439"/>
      <c r="X17" s="440"/>
      <c r="Y17" s="440"/>
      <c r="Z17" s="435"/>
      <c r="AA17" s="435"/>
      <c r="AB17" s="441"/>
      <c r="AC17" s="435"/>
      <c r="AD17" s="435"/>
      <c r="AE17" s="435"/>
      <c r="AF17" s="435"/>
    </row>
    <row r="18" spans="1:32" x14ac:dyDescent="0.25">
      <c r="A18" s="385" t="s">
        <v>170</v>
      </c>
      <c r="B18" s="311" t="s">
        <v>171</v>
      </c>
      <c r="C18" s="311" t="s">
        <v>172</v>
      </c>
      <c r="D18" s="312" t="s">
        <v>101</v>
      </c>
      <c r="E18" s="442">
        <v>0</v>
      </c>
      <c r="F18" s="442">
        <v>0</v>
      </c>
      <c r="G18" s="482"/>
      <c r="H18" s="483"/>
      <c r="I18" s="483"/>
      <c r="J18" s="484"/>
      <c r="K18" s="483"/>
      <c r="L18" s="483"/>
      <c r="M18" s="485"/>
      <c r="N18" s="444"/>
      <c r="O18" s="444"/>
      <c r="P18" s="250" t="str">
        <f t="shared" ref="P18:P36" si="10">IF(OR(G18="",M18=""),"",IFERROR(1-(M18/G18),""))</f>
        <v/>
      </c>
      <c r="Q18" s="160" t="str">
        <f t="shared" ref="Q18:Q36" si="11">IF(OR(F18="",P18=""),"",MIN(1,P18/F18))</f>
        <v/>
      </c>
      <c r="R18" s="250" t="str">
        <f t="shared" ref="R18:R36" si="12">IF(OR(H18="",N18=""),"",IFERROR(1-(N18/H18),""))</f>
        <v/>
      </c>
      <c r="S18" s="250" t="str">
        <f t="shared" ref="S18:S36" si="13">IF(OR(E18="",R18=""),"",MIN(1,R18/E18))</f>
        <v/>
      </c>
      <c r="T18" s="250" t="str">
        <f t="shared" ref="T18:T36" si="14">IF(OR(I18="",O18=""),"",IFERROR(1-(O18/I18),""))</f>
        <v/>
      </c>
      <c r="U18" s="250" t="str">
        <f t="shared" ref="U18:U36" si="15">IF(OR(E18="",T18=""),"",MIN(1,T18/E18))</f>
        <v/>
      </c>
      <c r="V18" s="461"/>
      <c r="W18" s="451"/>
      <c r="X18" s="486"/>
      <c r="Y18" s="486"/>
      <c r="Z18" s="253"/>
      <c r="AA18" s="71"/>
      <c r="AB18" s="253" t="str">
        <f t="shared" ref="AB18:AB36" si="16">IF(X18="","",IFERROR(1-(X18/K18),""))</f>
        <v/>
      </c>
      <c r="AC18" s="71" t="str">
        <f t="shared" ref="AC18:AC36" si="17">IF(OR(E18="",AB18=""),"",MIN(1,AB18/E18))</f>
        <v/>
      </c>
      <c r="AD18" s="253" t="str">
        <f t="shared" ref="AD18:AD36" si="18">IF(Y18="","",IFERROR(1-(Y18/L18),""))</f>
        <v/>
      </c>
      <c r="AE18" s="71" t="str">
        <f t="shared" ref="AE18:AE36" si="19">IF(OR(E18="",AD18=""),"",MIN(1,AD18/E18))</f>
        <v/>
      </c>
      <c r="AF18" s="462"/>
    </row>
    <row r="19" spans="1:32" ht="30" x14ac:dyDescent="0.25">
      <c r="A19" s="387"/>
      <c r="B19" s="311" t="s">
        <v>173</v>
      </c>
      <c r="C19" s="311" t="s">
        <v>174</v>
      </c>
      <c r="D19" s="312" t="s">
        <v>101</v>
      </c>
      <c r="E19" s="442">
        <v>0</v>
      </c>
      <c r="F19" s="442">
        <v>0</v>
      </c>
      <c r="G19" s="482"/>
      <c r="H19" s="487"/>
      <c r="I19" s="487"/>
      <c r="J19" s="484"/>
      <c r="K19" s="488"/>
      <c r="L19" s="488"/>
      <c r="M19" s="485"/>
      <c r="N19" s="489"/>
      <c r="O19" s="489"/>
      <c r="P19" s="250" t="str">
        <f t="shared" si="10"/>
        <v/>
      </c>
      <c r="Q19" s="160" t="str">
        <f t="shared" si="11"/>
        <v/>
      </c>
      <c r="R19" s="250" t="str">
        <f t="shared" si="12"/>
        <v/>
      </c>
      <c r="S19" s="250" t="str">
        <f t="shared" si="13"/>
        <v/>
      </c>
      <c r="T19" s="250" t="str">
        <f t="shared" si="14"/>
        <v/>
      </c>
      <c r="U19" s="250" t="str">
        <f t="shared" si="15"/>
        <v/>
      </c>
      <c r="V19" s="461"/>
      <c r="W19" s="490"/>
      <c r="X19" s="452"/>
      <c r="Y19" s="452"/>
      <c r="Z19" s="253"/>
      <c r="AA19" s="71"/>
      <c r="AB19" s="253" t="str">
        <f t="shared" si="16"/>
        <v/>
      </c>
      <c r="AC19" s="71" t="str">
        <f t="shared" si="17"/>
        <v/>
      </c>
      <c r="AD19" s="253" t="str">
        <f t="shared" si="18"/>
        <v/>
      </c>
      <c r="AE19" s="71" t="str">
        <f t="shared" si="19"/>
        <v/>
      </c>
      <c r="AF19" s="453"/>
    </row>
    <row r="20" spans="1:32" x14ac:dyDescent="0.25">
      <c r="A20" s="386"/>
      <c r="B20" s="311" t="s">
        <v>175</v>
      </c>
      <c r="C20" s="311" t="s">
        <v>172</v>
      </c>
      <c r="D20" s="312" t="s">
        <v>101</v>
      </c>
      <c r="E20" s="442">
        <v>0</v>
      </c>
      <c r="F20" s="442">
        <v>0</v>
      </c>
      <c r="G20" s="482"/>
      <c r="H20" s="487">
        <f>19256630+11183490</f>
        <v>30440120</v>
      </c>
      <c r="I20" s="487">
        <v>10566750</v>
      </c>
      <c r="J20" s="484"/>
      <c r="K20" s="483">
        <f>33861452+11594515</f>
        <v>45455967</v>
      </c>
      <c r="L20" s="483">
        <f>30721176+11418215</f>
        <v>42139391</v>
      </c>
      <c r="M20" s="485"/>
      <c r="N20" s="491">
        <v>30000000</v>
      </c>
      <c r="O20" s="491">
        <v>10546750</v>
      </c>
      <c r="P20" s="250" t="str">
        <f t="shared" si="10"/>
        <v/>
      </c>
      <c r="Q20" s="160" t="str">
        <f t="shared" si="11"/>
        <v/>
      </c>
      <c r="R20" s="250">
        <f t="shared" si="12"/>
        <v>1.4458550097700029E-2</v>
      </c>
      <c r="S20" s="250" t="e">
        <f t="shared" si="13"/>
        <v>#DIV/0!</v>
      </c>
      <c r="T20" s="250">
        <f t="shared" si="14"/>
        <v>1.8927295526059984E-3</v>
      </c>
      <c r="U20" s="250" t="e">
        <f t="shared" si="15"/>
        <v>#DIV/0!</v>
      </c>
      <c r="V20" s="461"/>
      <c r="W20" s="451"/>
      <c r="X20" s="486"/>
      <c r="Y20" s="486"/>
      <c r="Z20" s="253"/>
      <c r="AA20" s="71"/>
      <c r="AB20" s="253" t="str">
        <f t="shared" si="16"/>
        <v/>
      </c>
      <c r="AC20" s="71" t="str">
        <f t="shared" si="17"/>
        <v/>
      </c>
      <c r="AD20" s="253" t="str">
        <f t="shared" si="18"/>
        <v/>
      </c>
      <c r="AE20" s="71" t="str">
        <f t="shared" si="19"/>
        <v/>
      </c>
      <c r="AF20" s="462"/>
    </row>
    <row r="21" spans="1:32" ht="30" x14ac:dyDescent="0.25">
      <c r="A21" s="385" t="s">
        <v>176</v>
      </c>
      <c r="B21" s="311" t="s">
        <v>177</v>
      </c>
      <c r="C21" s="311" t="s">
        <v>150</v>
      </c>
      <c r="D21" s="312" t="s">
        <v>101</v>
      </c>
      <c r="E21" s="442">
        <v>0</v>
      </c>
      <c r="F21" s="442">
        <v>0</v>
      </c>
      <c r="G21" s="492"/>
      <c r="H21" s="444"/>
      <c r="I21" s="444"/>
      <c r="J21" s="446"/>
      <c r="K21" s="448"/>
      <c r="L21" s="448"/>
      <c r="M21" s="461"/>
      <c r="N21" s="463"/>
      <c r="O21" s="463"/>
      <c r="P21" s="250" t="str">
        <f t="shared" si="10"/>
        <v/>
      </c>
      <c r="Q21" s="160" t="str">
        <f t="shared" si="11"/>
        <v/>
      </c>
      <c r="R21" s="250" t="str">
        <f t="shared" si="12"/>
        <v/>
      </c>
      <c r="S21" s="250" t="str">
        <f t="shared" si="13"/>
        <v/>
      </c>
      <c r="T21" s="250" t="str">
        <f t="shared" si="14"/>
        <v/>
      </c>
      <c r="U21" s="250" t="str">
        <f t="shared" si="15"/>
        <v/>
      </c>
      <c r="V21" s="457"/>
      <c r="W21" s="451"/>
      <c r="X21" s="486"/>
      <c r="Y21" s="486"/>
      <c r="Z21" s="253"/>
      <c r="AA21" s="71"/>
      <c r="AB21" s="253" t="str">
        <f t="shared" si="16"/>
        <v/>
      </c>
      <c r="AC21" s="71" t="str">
        <f t="shared" si="17"/>
        <v/>
      </c>
      <c r="AD21" s="253" t="str">
        <f t="shared" si="18"/>
        <v/>
      </c>
      <c r="AE21" s="71" t="str">
        <f t="shared" si="19"/>
        <v/>
      </c>
      <c r="AF21" s="462"/>
    </row>
    <row r="22" spans="1:32" ht="45" x14ac:dyDescent="0.25">
      <c r="A22" s="387"/>
      <c r="B22" s="311" t="s">
        <v>178</v>
      </c>
      <c r="C22" s="311" t="s">
        <v>179</v>
      </c>
      <c r="D22" s="312" t="s">
        <v>101</v>
      </c>
      <c r="E22" s="442">
        <v>0</v>
      </c>
      <c r="F22" s="442">
        <v>0</v>
      </c>
      <c r="G22" s="492">
        <v>8</v>
      </c>
      <c r="H22" s="444"/>
      <c r="I22" s="444"/>
      <c r="J22" s="446"/>
      <c r="K22" s="448"/>
      <c r="L22" s="448"/>
      <c r="M22" s="461"/>
      <c r="N22" s="463"/>
      <c r="O22" s="463"/>
      <c r="P22" s="250" t="str">
        <f t="shared" si="10"/>
        <v/>
      </c>
      <c r="Q22" s="160" t="str">
        <f t="shared" si="11"/>
        <v/>
      </c>
      <c r="R22" s="250" t="str">
        <f t="shared" si="12"/>
        <v/>
      </c>
      <c r="S22" s="250" t="str">
        <f t="shared" si="13"/>
        <v/>
      </c>
      <c r="T22" s="250" t="str">
        <f t="shared" si="14"/>
        <v/>
      </c>
      <c r="U22" s="250" t="str">
        <f t="shared" si="15"/>
        <v/>
      </c>
      <c r="V22" s="457"/>
      <c r="W22" s="451"/>
      <c r="X22" s="486"/>
      <c r="Y22" s="486"/>
      <c r="Z22" s="253"/>
      <c r="AA22" s="71"/>
      <c r="AB22" s="253" t="str">
        <f t="shared" si="16"/>
        <v/>
      </c>
      <c r="AC22" s="71" t="str">
        <f t="shared" si="17"/>
        <v/>
      </c>
      <c r="AD22" s="253" t="str">
        <f t="shared" si="18"/>
        <v/>
      </c>
      <c r="AE22" s="71" t="str">
        <f t="shared" si="19"/>
        <v/>
      </c>
      <c r="AF22" s="458"/>
    </row>
    <row r="23" spans="1:32" ht="30" x14ac:dyDescent="0.25">
      <c r="A23" s="387"/>
      <c r="B23" s="311" t="s">
        <v>180</v>
      </c>
      <c r="C23" s="311" t="s">
        <v>150</v>
      </c>
      <c r="D23" s="312" t="s">
        <v>101</v>
      </c>
      <c r="E23" s="442">
        <v>0</v>
      </c>
      <c r="F23" s="493">
        <v>0</v>
      </c>
      <c r="G23" s="492">
        <v>8</v>
      </c>
      <c r="H23" s="463">
        <f>25642405+3920190</f>
        <v>29562595</v>
      </c>
      <c r="I23" s="463">
        <f>8332426+2371897</f>
        <v>10704323</v>
      </c>
      <c r="J23" s="446"/>
      <c r="K23" s="463">
        <f>83576500+14920190</f>
        <v>98496690</v>
      </c>
      <c r="L23" s="463">
        <f>66751775+7450190</f>
        <v>74201965</v>
      </c>
      <c r="M23" s="461"/>
      <c r="N23" s="494">
        <v>24950000</v>
      </c>
      <c r="O23" s="494">
        <v>20526774</v>
      </c>
      <c r="P23" s="250" t="str">
        <f t="shared" si="10"/>
        <v/>
      </c>
      <c r="Q23" s="160" t="str">
        <f t="shared" si="11"/>
        <v/>
      </c>
      <c r="R23" s="250">
        <f t="shared" si="12"/>
        <v>0.15602808210848873</v>
      </c>
      <c r="S23" s="250" t="e">
        <f t="shared" si="13"/>
        <v>#DIV/0!</v>
      </c>
      <c r="T23" s="250">
        <f t="shared" si="14"/>
        <v>-0.91761534101689568</v>
      </c>
      <c r="U23" s="250" t="e">
        <f t="shared" si="15"/>
        <v>#DIV/0!</v>
      </c>
      <c r="V23" s="457"/>
      <c r="W23" s="451"/>
      <c r="X23" s="486"/>
      <c r="Y23" s="486"/>
      <c r="Z23" s="253"/>
      <c r="AA23" s="71"/>
      <c r="AB23" s="253" t="str">
        <f t="shared" si="16"/>
        <v/>
      </c>
      <c r="AC23" s="71" t="str">
        <f t="shared" si="17"/>
        <v/>
      </c>
      <c r="AD23" s="253" t="str">
        <f t="shared" si="18"/>
        <v/>
      </c>
      <c r="AE23" s="71" t="str">
        <f t="shared" si="19"/>
        <v/>
      </c>
      <c r="AF23" s="458"/>
    </row>
    <row r="24" spans="1:32" ht="30" x14ac:dyDescent="0.25">
      <c r="A24" s="386"/>
      <c r="B24" s="311" t="s">
        <v>181</v>
      </c>
      <c r="C24" s="311" t="s">
        <v>182</v>
      </c>
      <c r="D24" s="312" t="s">
        <v>101</v>
      </c>
      <c r="E24" s="442">
        <v>0</v>
      </c>
      <c r="F24" s="442">
        <v>0</v>
      </c>
      <c r="G24" s="492">
        <v>8</v>
      </c>
      <c r="H24" s="463">
        <f>14462100+3000000</f>
        <v>17462100</v>
      </c>
      <c r="I24" s="463">
        <v>199476</v>
      </c>
      <c r="J24" s="495"/>
      <c r="K24" s="463">
        <v>74232730</v>
      </c>
      <c r="L24" s="463">
        <v>35647850</v>
      </c>
      <c r="M24" s="496"/>
      <c r="N24" s="463">
        <v>0</v>
      </c>
      <c r="O24" s="463">
        <v>0</v>
      </c>
      <c r="P24" s="250" t="str">
        <f t="shared" si="10"/>
        <v/>
      </c>
      <c r="Q24" s="160" t="str">
        <f t="shared" si="11"/>
        <v/>
      </c>
      <c r="R24" s="250">
        <f t="shared" si="12"/>
        <v>1</v>
      </c>
      <c r="S24" s="250" t="e">
        <f t="shared" si="13"/>
        <v>#DIV/0!</v>
      </c>
      <c r="T24" s="250">
        <f t="shared" si="14"/>
        <v>1</v>
      </c>
      <c r="U24" s="250" t="e">
        <f t="shared" si="15"/>
        <v>#DIV/0!</v>
      </c>
      <c r="V24" s="461"/>
      <c r="W24" s="497"/>
      <c r="X24" s="486"/>
      <c r="Y24" s="486"/>
      <c r="Z24" s="253"/>
      <c r="AA24" s="71"/>
      <c r="AB24" s="253" t="str">
        <f t="shared" si="16"/>
        <v/>
      </c>
      <c r="AC24" s="71" t="str">
        <f t="shared" si="17"/>
        <v/>
      </c>
      <c r="AD24" s="253" t="str">
        <f t="shared" si="18"/>
        <v/>
      </c>
      <c r="AE24" s="71" t="str">
        <f t="shared" si="19"/>
        <v/>
      </c>
      <c r="AF24" s="453"/>
    </row>
    <row r="25" spans="1:32" ht="94.5" customHeight="1" x14ac:dyDescent="0.25">
      <c r="A25" s="60" t="s">
        <v>183</v>
      </c>
      <c r="B25" s="475" t="s">
        <v>184</v>
      </c>
      <c r="C25" s="311" t="s">
        <v>185</v>
      </c>
      <c r="D25" s="312" t="s">
        <v>101</v>
      </c>
      <c r="E25" s="442">
        <v>0</v>
      </c>
      <c r="F25" s="442">
        <v>0</v>
      </c>
      <c r="G25" s="498">
        <v>0</v>
      </c>
      <c r="H25" s="444">
        <v>0</v>
      </c>
      <c r="I25" s="444">
        <v>0</v>
      </c>
      <c r="J25" s="460"/>
      <c r="K25" s="444">
        <v>0</v>
      </c>
      <c r="L25" s="444">
        <v>0</v>
      </c>
      <c r="M25" s="461"/>
      <c r="N25" s="463">
        <v>0</v>
      </c>
      <c r="O25" s="463">
        <v>0</v>
      </c>
      <c r="P25" s="250" t="str">
        <f t="shared" si="10"/>
        <v/>
      </c>
      <c r="Q25" s="160" t="str">
        <f t="shared" si="11"/>
        <v/>
      </c>
      <c r="R25" s="250" t="str">
        <f t="shared" si="12"/>
        <v/>
      </c>
      <c r="S25" s="250" t="str">
        <f t="shared" si="13"/>
        <v/>
      </c>
      <c r="T25" s="250" t="str">
        <f t="shared" si="14"/>
        <v/>
      </c>
      <c r="U25" s="250" t="str">
        <f t="shared" si="15"/>
        <v/>
      </c>
      <c r="V25" s="457"/>
      <c r="W25" s="451"/>
      <c r="X25" s="486"/>
      <c r="Y25" s="486"/>
      <c r="Z25" s="253"/>
      <c r="AA25" s="71"/>
      <c r="AB25" s="253" t="str">
        <f t="shared" si="16"/>
        <v/>
      </c>
      <c r="AC25" s="71" t="str">
        <f t="shared" si="17"/>
        <v/>
      </c>
      <c r="AD25" s="253" t="str">
        <f t="shared" si="18"/>
        <v/>
      </c>
      <c r="AE25" s="71" t="str">
        <f t="shared" si="19"/>
        <v/>
      </c>
      <c r="AF25" s="458"/>
    </row>
    <row r="26" spans="1:32" ht="14.45" customHeight="1" x14ac:dyDescent="0.25">
      <c r="A26" s="385" t="s">
        <v>186</v>
      </c>
      <c r="B26" s="311" t="s">
        <v>187</v>
      </c>
      <c r="C26" s="311" t="s">
        <v>188</v>
      </c>
      <c r="D26" s="312" t="s">
        <v>99</v>
      </c>
      <c r="E26" s="469">
        <v>0.03</v>
      </c>
      <c r="F26" s="469">
        <v>0.03</v>
      </c>
      <c r="G26" s="492"/>
      <c r="H26" s="463">
        <v>0</v>
      </c>
      <c r="I26" s="463">
        <v>0</v>
      </c>
      <c r="J26" s="446"/>
      <c r="K26" s="463" t="s">
        <v>253</v>
      </c>
      <c r="L26" s="463" t="s">
        <v>253</v>
      </c>
      <c r="M26" s="446"/>
      <c r="N26" s="463">
        <v>0</v>
      </c>
      <c r="O26" s="463">
        <v>0</v>
      </c>
      <c r="P26" s="250" t="str">
        <f t="shared" si="10"/>
        <v/>
      </c>
      <c r="Q26" s="160" t="str">
        <f t="shared" si="11"/>
        <v/>
      </c>
      <c r="R26" s="250" t="str">
        <f t="shared" si="12"/>
        <v/>
      </c>
      <c r="S26" s="250" t="str">
        <f t="shared" si="13"/>
        <v/>
      </c>
      <c r="T26" s="250" t="str">
        <f t="shared" si="14"/>
        <v/>
      </c>
      <c r="U26" s="250" t="str">
        <f t="shared" si="15"/>
        <v/>
      </c>
      <c r="V26" s="457"/>
      <c r="W26" s="465"/>
      <c r="X26" s="465"/>
      <c r="Y26" s="465"/>
      <c r="Z26" s="253"/>
      <c r="AA26" s="71"/>
      <c r="AB26" s="253" t="str">
        <f t="shared" si="16"/>
        <v/>
      </c>
      <c r="AC26" s="71" t="str">
        <f t="shared" si="17"/>
        <v/>
      </c>
      <c r="AD26" s="253" t="str">
        <f t="shared" si="18"/>
        <v/>
      </c>
      <c r="AE26" s="71" t="str">
        <f t="shared" si="19"/>
        <v/>
      </c>
      <c r="AF26" s="458"/>
    </row>
    <row r="27" spans="1:32" ht="30" x14ac:dyDescent="0.25">
      <c r="A27" s="386"/>
      <c r="B27" s="311" t="s">
        <v>189</v>
      </c>
      <c r="C27" s="311" t="s">
        <v>190</v>
      </c>
      <c r="D27" s="312" t="s">
        <v>99</v>
      </c>
      <c r="E27" s="469">
        <v>0.03</v>
      </c>
      <c r="F27" s="469">
        <v>0.03</v>
      </c>
      <c r="G27" s="492"/>
      <c r="H27" s="463">
        <v>0</v>
      </c>
      <c r="I27" s="463">
        <v>0</v>
      </c>
      <c r="J27" s="446"/>
      <c r="K27" s="463">
        <v>0</v>
      </c>
      <c r="L27" s="463">
        <v>0</v>
      </c>
      <c r="M27" s="446"/>
      <c r="N27" s="463">
        <v>0</v>
      </c>
      <c r="O27" s="463">
        <v>0</v>
      </c>
      <c r="P27" s="250" t="str">
        <f t="shared" si="10"/>
        <v/>
      </c>
      <c r="Q27" s="160" t="str">
        <f t="shared" si="11"/>
        <v/>
      </c>
      <c r="R27" s="250" t="str">
        <f t="shared" si="12"/>
        <v/>
      </c>
      <c r="S27" s="250" t="str">
        <f t="shared" si="13"/>
        <v/>
      </c>
      <c r="T27" s="250" t="str">
        <f t="shared" si="14"/>
        <v/>
      </c>
      <c r="U27" s="250" t="str">
        <f t="shared" si="15"/>
        <v/>
      </c>
      <c r="V27" s="457"/>
      <c r="W27" s="465"/>
      <c r="X27" s="486"/>
      <c r="Y27" s="486"/>
      <c r="Z27" s="253"/>
      <c r="AA27" s="71"/>
      <c r="AB27" s="253" t="str">
        <f t="shared" si="16"/>
        <v/>
      </c>
      <c r="AC27" s="71" t="str">
        <f t="shared" si="17"/>
        <v/>
      </c>
      <c r="AD27" s="253" t="str">
        <f t="shared" si="18"/>
        <v/>
      </c>
      <c r="AE27" s="71" t="str">
        <f t="shared" si="19"/>
        <v/>
      </c>
      <c r="AF27" s="458"/>
    </row>
    <row r="28" spans="1:32" ht="90" x14ac:dyDescent="0.25">
      <c r="A28" s="385" t="s">
        <v>191</v>
      </c>
      <c r="B28" s="311" t="s">
        <v>192</v>
      </c>
      <c r="C28" s="311" t="s">
        <v>150</v>
      </c>
      <c r="D28" s="312" t="s">
        <v>101</v>
      </c>
      <c r="E28" s="442">
        <v>0</v>
      </c>
      <c r="F28" s="442">
        <v>0</v>
      </c>
      <c r="G28" s="492"/>
      <c r="H28" s="463"/>
      <c r="I28" s="463"/>
      <c r="J28" s="446"/>
      <c r="K28" s="499"/>
      <c r="L28" s="499"/>
      <c r="M28" s="461"/>
      <c r="N28" s="463"/>
      <c r="O28" s="463"/>
      <c r="P28" s="250" t="str">
        <f t="shared" si="10"/>
        <v/>
      </c>
      <c r="Q28" s="160" t="str">
        <f t="shared" si="11"/>
        <v/>
      </c>
      <c r="R28" s="250" t="str">
        <f t="shared" si="12"/>
        <v/>
      </c>
      <c r="S28" s="250" t="str">
        <f t="shared" si="13"/>
        <v/>
      </c>
      <c r="T28" s="250" t="str">
        <f t="shared" si="14"/>
        <v/>
      </c>
      <c r="U28" s="250" t="str">
        <f t="shared" si="15"/>
        <v/>
      </c>
      <c r="V28" s="461"/>
      <c r="W28" s="451"/>
      <c r="X28" s="486"/>
      <c r="Y28" s="486"/>
      <c r="Z28" s="253"/>
      <c r="AA28" s="71"/>
      <c r="AB28" s="253" t="str">
        <f t="shared" si="16"/>
        <v/>
      </c>
      <c r="AC28" s="71" t="str">
        <f t="shared" si="17"/>
        <v/>
      </c>
      <c r="AD28" s="253" t="str">
        <f t="shared" si="18"/>
        <v/>
      </c>
      <c r="AE28" s="71" t="str">
        <f t="shared" si="19"/>
        <v/>
      </c>
      <c r="AF28" s="453"/>
    </row>
    <row r="29" spans="1:32" ht="75" x14ac:dyDescent="0.25">
      <c r="A29" s="386"/>
      <c r="B29" s="311" t="s">
        <v>193</v>
      </c>
      <c r="C29" s="311" t="s">
        <v>150</v>
      </c>
      <c r="D29" s="312" t="s">
        <v>101</v>
      </c>
      <c r="E29" s="442">
        <v>0</v>
      </c>
      <c r="F29" s="442">
        <v>0</v>
      </c>
      <c r="G29" s="492"/>
      <c r="H29" s="463"/>
      <c r="I29" s="463"/>
      <c r="J29" s="446"/>
      <c r="K29" s="500">
        <v>19813500</v>
      </c>
      <c r="L29" s="500">
        <v>19813500</v>
      </c>
      <c r="M29" s="461"/>
      <c r="N29" s="463">
        <v>0</v>
      </c>
      <c r="O29" s="463">
        <v>0</v>
      </c>
      <c r="P29" s="250" t="str">
        <f t="shared" si="10"/>
        <v/>
      </c>
      <c r="Q29" s="160" t="str">
        <f t="shared" si="11"/>
        <v/>
      </c>
      <c r="R29" s="250" t="str">
        <f t="shared" si="12"/>
        <v/>
      </c>
      <c r="S29" s="250" t="str">
        <f t="shared" si="13"/>
        <v/>
      </c>
      <c r="T29" s="250" t="str">
        <f t="shared" si="14"/>
        <v/>
      </c>
      <c r="U29" s="250" t="str">
        <f t="shared" si="15"/>
        <v/>
      </c>
      <c r="V29" s="461"/>
      <c r="W29" s="451"/>
      <c r="X29" s="486"/>
      <c r="Y29" s="486"/>
      <c r="Z29" s="253"/>
      <c r="AA29" s="71"/>
      <c r="AB29" s="253" t="str">
        <f t="shared" si="16"/>
        <v/>
      </c>
      <c r="AC29" s="71" t="str">
        <f t="shared" si="17"/>
        <v/>
      </c>
      <c r="AD29" s="253" t="str">
        <f t="shared" si="18"/>
        <v/>
      </c>
      <c r="AE29" s="71" t="str">
        <f t="shared" si="19"/>
        <v/>
      </c>
      <c r="AF29" s="453"/>
    </row>
    <row r="30" spans="1:32" ht="66" customHeight="1" x14ac:dyDescent="0.25">
      <c r="A30" s="60" t="s">
        <v>194</v>
      </c>
      <c r="B30" s="311" t="s">
        <v>195</v>
      </c>
      <c r="C30" s="311" t="s">
        <v>150</v>
      </c>
      <c r="D30" s="312" t="s">
        <v>101</v>
      </c>
      <c r="E30" s="442">
        <v>0</v>
      </c>
      <c r="F30" s="442">
        <v>0</v>
      </c>
      <c r="G30" s="492"/>
      <c r="H30" s="444">
        <v>35085422</v>
      </c>
      <c r="I30" s="444">
        <v>31759987</v>
      </c>
      <c r="J30" s="460"/>
      <c r="K30" s="444">
        <v>53293363</v>
      </c>
      <c r="L30" s="444">
        <v>53293362</v>
      </c>
      <c r="M30" s="461"/>
      <c r="N30" s="444">
        <v>29277916</v>
      </c>
      <c r="O30" s="444">
        <v>29277916</v>
      </c>
      <c r="P30" s="250" t="str">
        <f t="shared" si="10"/>
        <v/>
      </c>
      <c r="Q30" s="160" t="str">
        <f t="shared" si="11"/>
        <v/>
      </c>
      <c r="R30" s="250">
        <f t="shared" si="12"/>
        <v>0.16552475840250691</v>
      </c>
      <c r="S30" s="250" t="e">
        <f t="shared" si="13"/>
        <v>#DIV/0!</v>
      </c>
      <c r="T30" s="250">
        <f t="shared" si="14"/>
        <v>7.8150882114655817E-2</v>
      </c>
      <c r="U30" s="250" t="e">
        <f t="shared" si="15"/>
        <v>#DIV/0!</v>
      </c>
      <c r="V30" s="501"/>
      <c r="W30" s="451"/>
      <c r="X30" s="486"/>
      <c r="Y30" s="486"/>
      <c r="Z30" s="253"/>
      <c r="AA30" s="71"/>
      <c r="AB30" s="253" t="str">
        <f t="shared" si="16"/>
        <v/>
      </c>
      <c r="AC30" s="71" t="str">
        <f t="shared" si="17"/>
        <v/>
      </c>
      <c r="AD30" s="253" t="str">
        <f t="shared" si="18"/>
        <v/>
      </c>
      <c r="AE30" s="71" t="str">
        <f t="shared" si="19"/>
        <v/>
      </c>
      <c r="AF30" s="462"/>
    </row>
    <row r="31" spans="1:32" s="16" customFormat="1" ht="45" x14ac:dyDescent="0.25">
      <c r="A31" s="60" t="s">
        <v>196</v>
      </c>
      <c r="B31" s="311" t="s">
        <v>254</v>
      </c>
      <c r="C31" s="311" t="s">
        <v>150</v>
      </c>
      <c r="D31" s="312" t="s">
        <v>101</v>
      </c>
      <c r="E31" s="442">
        <v>0</v>
      </c>
      <c r="F31" s="442">
        <v>0</v>
      </c>
      <c r="G31" s="492"/>
      <c r="H31" s="466">
        <v>0</v>
      </c>
      <c r="I31" s="466">
        <v>0</v>
      </c>
      <c r="J31" s="446"/>
      <c r="K31" s="502" t="s">
        <v>255</v>
      </c>
      <c r="L31" s="502" t="s">
        <v>255</v>
      </c>
      <c r="M31" s="446"/>
      <c r="N31" s="466"/>
      <c r="O31" s="466"/>
      <c r="P31" s="250" t="str">
        <f t="shared" si="10"/>
        <v/>
      </c>
      <c r="Q31" s="160" t="str">
        <f t="shared" si="11"/>
        <v/>
      </c>
      <c r="R31" s="250" t="str">
        <f t="shared" si="12"/>
        <v/>
      </c>
      <c r="S31" s="250" t="str">
        <f t="shared" si="13"/>
        <v/>
      </c>
      <c r="T31" s="250" t="str">
        <f t="shared" si="14"/>
        <v/>
      </c>
      <c r="U31" s="250" t="str">
        <f t="shared" si="15"/>
        <v/>
      </c>
      <c r="V31" s="312"/>
      <c r="W31" s="503"/>
      <c r="X31" s="504"/>
      <c r="Y31" s="504"/>
      <c r="Z31" s="253"/>
      <c r="AA31" s="71"/>
      <c r="AB31" s="253" t="str">
        <f t="shared" si="16"/>
        <v/>
      </c>
      <c r="AC31" s="71" t="str">
        <f t="shared" si="17"/>
        <v/>
      </c>
      <c r="AD31" s="253" t="str">
        <f t="shared" si="18"/>
        <v/>
      </c>
      <c r="AE31" s="71" t="str">
        <f t="shared" si="19"/>
        <v/>
      </c>
      <c r="AF31" s="505"/>
    </row>
    <row r="32" spans="1:32" ht="30" x14ac:dyDescent="0.25">
      <c r="A32" s="385" t="s">
        <v>198</v>
      </c>
      <c r="B32" s="311" t="s">
        <v>199</v>
      </c>
      <c r="C32" s="311" t="s">
        <v>200</v>
      </c>
      <c r="D32" s="312" t="s">
        <v>101</v>
      </c>
      <c r="E32" s="442">
        <v>0</v>
      </c>
      <c r="F32" s="442">
        <v>0</v>
      </c>
      <c r="G32" s="492"/>
      <c r="H32" s="463">
        <v>0</v>
      </c>
      <c r="I32" s="463">
        <v>0</v>
      </c>
      <c r="J32" s="446"/>
      <c r="K32" s="502"/>
      <c r="L32" s="502"/>
      <c r="M32" s="461"/>
      <c r="N32" s="463">
        <v>0</v>
      </c>
      <c r="O32" s="463">
        <v>0</v>
      </c>
      <c r="P32" s="250" t="str">
        <f t="shared" si="10"/>
        <v/>
      </c>
      <c r="Q32" s="160" t="str">
        <f t="shared" si="11"/>
        <v/>
      </c>
      <c r="R32" s="250" t="str">
        <f t="shared" si="12"/>
        <v/>
      </c>
      <c r="S32" s="250" t="str">
        <f t="shared" si="13"/>
        <v/>
      </c>
      <c r="T32" s="250" t="str">
        <f t="shared" si="14"/>
        <v/>
      </c>
      <c r="U32" s="250" t="str">
        <f t="shared" si="15"/>
        <v/>
      </c>
      <c r="V32" s="461"/>
      <c r="W32" s="451"/>
      <c r="X32" s="486"/>
      <c r="Y32" s="486"/>
      <c r="Z32" s="253"/>
      <c r="AA32" s="71"/>
      <c r="AB32" s="253" t="str">
        <f t="shared" si="16"/>
        <v/>
      </c>
      <c r="AC32" s="71" t="str">
        <f t="shared" si="17"/>
        <v/>
      </c>
      <c r="AD32" s="253" t="str">
        <f t="shared" si="18"/>
        <v/>
      </c>
      <c r="AE32" s="71" t="str">
        <f t="shared" si="19"/>
        <v/>
      </c>
      <c r="AF32" s="453"/>
    </row>
    <row r="33" spans="1:32" ht="30" x14ac:dyDescent="0.25">
      <c r="A33" s="386"/>
      <c r="B33" s="311" t="s">
        <v>201</v>
      </c>
      <c r="C33" s="311" t="s">
        <v>200</v>
      </c>
      <c r="D33" s="312" t="s">
        <v>101</v>
      </c>
      <c r="E33" s="442">
        <v>0</v>
      </c>
      <c r="F33" s="442">
        <v>0</v>
      </c>
      <c r="G33" s="492"/>
      <c r="H33" s="463">
        <v>20248005</v>
      </c>
      <c r="I33" s="463">
        <v>0</v>
      </c>
      <c r="J33" s="446"/>
      <c r="K33" s="499">
        <v>1130601575</v>
      </c>
      <c r="L33" s="499">
        <v>1031779254</v>
      </c>
      <c r="M33" s="461"/>
      <c r="N33" s="463">
        <v>75273321</v>
      </c>
      <c r="O33" s="463">
        <v>66441137</v>
      </c>
      <c r="P33" s="250" t="str">
        <f t="shared" si="10"/>
        <v/>
      </c>
      <c r="Q33" s="160" t="str">
        <f t="shared" si="11"/>
        <v/>
      </c>
      <c r="R33" s="250">
        <f t="shared" si="12"/>
        <v>-2.7175672862585722</v>
      </c>
      <c r="S33" s="250" t="e">
        <f t="shared" si="13"/>
        <v>#DIV/0!</v>
      </c>
      <c r="T33" s="250" t="str">
        <f t="shared" si="14"/>
        <v/>
      </c>
      <c r="U33" s="250" t="str">
        <f t="shared" si="15"/>
        <v/>
      </c>
      <c r="V33" s="461"/>
      <c r="W33" s="451"/>
      <c r="X33" s="486"/>
      <c r="Y33" s="486"/>
      <c r="Z33" s="253"/>
      <c r="AA33" s="71"/>
      <c r="AB33" s="253" t="str">
        <f t="shared" si="16"/>
        <v/>
      </c>
      <c r="AC33" s="71" t="str">
        <f t="shared" si="17"/>
        <v/>
      </c>
      <c r="AD33" s="253" t="str">
        <f t="shared" si="18"/>
        <v/>
      </c>
      <c r="AE33" s="71" t="str">
        <f t="shared" si="19"/>
        <v/>
      </c>
      <c r="AF33" s="453"/>
    </row>
    <row r="34" spans="1:32" x14ac:dyDescent="0.25">
      <c r="A34" s="385" t="s">
        <v>202</v>
      </c>
      <c r="B34" s="311" t="s">
        <v>203</v>
      </c>
      <c r="C34" s="312" t="s">
        <v>204</v>
      </c>
      <c r="D34" s="312" t="s">
        <v>99</v>
      </c>
      <c r="E34" s="442">
        <v>0.05</v>
      </c>
      <c r="F34" s="493">
        <v>0.05</v>
      </c>
      <c r="G34" s="506">
        <v>2041</v>
      </c>
      <c r="H34" s="494">
        <v>40000000</v>
      </c>
      <c r="I34" s="494">
        <v>10396151</v>
      </c>
      <c r="J34" s="507"/>
      <c r="K34" s="483">
        <v>40000000</v>
      </c>
      <c r="L34" s="483">
        <v>27981571</v>
      </c>
      <c r="M34" s="484">
        <v>1796</v>
      </c>
      <c r="N34" s="463">
        <v>20000000</v>
      </c>
      <c r="O34" s="463">
        <v>8640660</v>
      </c>
      <c r="P34" s="250">
        <f t="shared" si="10"/>
        <v>0.12003919647231753</v>
      </c>
      <c r="Q34" s="160">
        <f t="shared" si="11"/>
        <v>1</v>
      </c>
      <c r="R34" s="250">
        <f t="shared" si="12"/>
        <v>0.5</v>
      </c>
      <c r="S34" s="250">
        <f t="shared" si="13"/>
        <v>1</v>
      </c>
      <c r="T34" s="250">
        <f t="shared" si="14"/>
        <v>0.16885970586614218</v>
      </c>
      <c r="U34" s="250">
        <f t="shared" si="15"/>
        <v>1</v>
      </c>
      <c r="V34" s="457"/>
      <c r="W34" s="508"/>
      <c r="X34" s="486"/>
      <c r="Y34" s="486"/>
      <c r="Z34" s="253"/>
      <c r="AA34" s="71"/>
      <c r="AB34" s="253" t="str">
        <f t="shared" si="16"/>
        <v/>
      </c>
      <c r="AC34" s="71" t="str">
        <f t="shared" si="17"/>
        <v/>
      </c>
      <c r="AD34" s="253" t="str">
        <f t="shared" si="18"/>
        <v/>
      </c>
      <c r="AE34" s="71" t="str">
        <f t="shared" si="19"/>
        <v/>
      </c>
      <c r="AF34" s="453"/>
    </row>
    <row r="35" spans="1:32" x14ac:dyDescent="0.25">
      <c r="A35" s="387"/>
      <c r="B35" s="311" t="s">
        <v>256</v>
      </c>
      <c r="C35" s="311" t="s">
        <v>150</v>
      </c>
      <c r="D35" s="312" t="s">
        <v>99</v>
      </c>
      <c r="E35" s="442">
        <v>0.05</v>
      </c>
      <c r="F35" s="493">
        <v>0.05</v>
      </c>
      <c r="G35" s="492"/>
      <c r="H35" s="483">
        <v>0</v>
      </c>
      <c r="I35" s="483">
        <v>0</v>
      </c>
      <c r="J35" s="484"/>
      <c r="K35" s="509">
        <v>0</v>
      </c>
      <c r="L35" s="509">
        <v>0</v>
      </c>
      <c r="M35" s="484"/>
      <c r="N35" s="483">
        <v>0</v>
      </c>
      <c r="O35" s="483">
        <v>0</v>
      </c>
      <c r="P35" s="250" t="str">
        <f t="shared" si="10"/>
        <v/>
      </c>
      <c r="Q35" s="160" t="str">
        <f t="shared" si="11"/>
        <v/>
      </c>
      <c r="R35" s="250" t="str">
        <f t="shared" si="12"/>
        <v/>
      </c>
      <c r="S35" s="250" t="str">
        <f t="shared" si="13"/>
        <v/>
      </c>
      <c r="T35" s="250" t="str">
        <f t="shared" si="14"/>
        <v/>
      </c>
      <c r="U35" s="250" t="str">
        <f t="shared" si="15"/>
        <v/>
      </c>
      <c r="V35" s="510"/>
      <c r="W35" s="451"/>
      <c r="X35" s="486"/>
      <c r="Y35" s="486"/>
      <c r="Z35" s="253"/>
      <c r="AA35" s="71"/>
      <c r="AB35" s="253" t="str">
        <f t="shared" si="16"/>
        <v/>
      </c>
      <c r="AC35" s="71" t="str">
        <f t="shared" si="17"/>
        <v/>
      </c>
      <c r="AD35" s="253" t="str">
        <f t="shared" si="18"/>
        <v/>
      </c>
      <c r="AE35" s="71" t="str">
        <f t="shared" si="19"/>
        <v/>
      </c>
      <c r="AF35" s="511"/>
    </row>
    <row r="36" spans="1:32" x14ac:dyDescent="0.25">
      <c r="A36" s="386"/>
      <c r="B36" s="311" t="s">
        <v>206</v>
      </c>
      <c r="C36" s="312" t="s">
        <v>207</v>
      </c>
      <c r="D36" s="312" t="s">
        <v>99</v>
      </c>
      <c r="E36" s="442">
        <v>0.05</v>
      </c>
      <c r="F36" s="493">
        <v>0.05</v>
      </c>
      <c r="G36" s="492">
        <v>100782</v>
      </c>
      <c r="H36" s="483">
        <v>150000000</v>
      </c>
      <c r="I36" s="483">
        <v>61850458</v>
      </c>
      <c r="J36" s="507"/>
      <c r="K36" s="483">
        <v>150337735</v>
      </c>
      <c r="L36" s="483">
        <v>118407877</v>
      </c>
      <c r="M36" s="507">
        <v>6914</v>
      </c>
      <c r="N36" s="463">
        <v>75000000</v>
      </c>
      <c r="O36" s="463">
        <v>12702065</v>
      </c>
      <c r="P36" s="250">
        <f t="shared" si="10"/>
        <v>0.93139647953007487</v>
      </c>
      <c r="Q36" s="160">
        <f t="shared" si="11"/>
        <v>1</v>
      </c>
      <c r="R36" s="250">
        <f t="shared" si="12"/>
        <v>0.5</v>
      </c>
      <c r="S36" s="250">
        <f t="shared" si="13"/>
        <v>1</v>
      </c>
      <c r="T36" s="250">
        <f t="shared" si="14"/>
        <v>0.7946326444340962</v>
      </c>
      <c r="U36" s="250">
        <f t="shared" si="15"/>
        <v>1</v>
      </c>
      <c r="V36" s="512"/>
      <c r="W36" s="513"/>
      <c r="X36" s="486"/>
      <c r="Y36" s="486"/>
      <c r="Z36" s="253" t="str">
        <f t="shared" ref="Z18:Z36" si="20">IF(W36="","",IFERROR(1-(W36/J36),""))</f>
        <v/>
      </c>
      <c r="AA36" s="71" t="str">
        <f t="shared" ref="AA18:AA36" si="21">IF(OR(F36="",Z36=""),"",MIN(1,Z36/F36))</f>
        <v/>
      </c>
      <c r="AB36" s="253" t="str">
        <f t="shared" si="16"/>
        <v/>
      </c>
      <c r="AC36" s="71" t="str">
        <f t="shared" si="17"/>
        <v/>
      </c>
      <c r="AD36" s="253" t="str">
        <f t="shared" si="18"/>
        <v/>
      </c>
      <c r="AE36" s="71" t="str">
        <f t="shared" si="19"/>
        <v/>
      </c>
      <c r="AF36" s="453"/>
    </row>
    <row r="37" spans="1:32" x14ac:dyDescent="0.25">
      <c r="T37" s="518"/>
    </row>
    <row r="38" spans="1:32" x14ac:dyDescent="0.25">
      <c r="T38" s="518"/>
    </row>
    <row r="39" spans="1:32" x14ac:dyDescent="0.25">
      <c r="T39" s="518"/>
    </row>
    <row r="40" spans="1:32" x14ac:dyDescent="0.25">
      <c r="T40" s="518"/>
    </row>
    <row r="41" spans="1:32" x14ac:dyDescent="0.25">
      <c r="T41" s="518"/>
    </row>
  </sheetData>
  <autoFilter ref="A5:AF36" xr:uid="{197785CA-F3C0-465C-8C48-C3FC19B7FDE1}"/>
  <mergeCells count="14">
    <mergeCell ref="A34:A36"/>
    <mergeCell ref="A9:A10"/>
    <mergeCell ref="A18:A20"/>
    <mergeCell ref="A21:A24"/>
    <mergeCell ref="A26:A27"/>
    <mergeCell ref="A28:A29"/>
    <mergeCell ref="A32:A33"/>
    <mergeCell ref="B1:AF1"/>
    <mergeCell ref="A2:F2"/>
    <mergeCell ref="G2:H2"/>
    <mergeCell ref="A3:F3"/>
    <mergeCell ref="G3:H3"/>
    <mergeCell ref="A4:F4"/>
    <mergeCell ref="G4:H4"/>
  </mergeCells>
  <dataValidations count="19">
    <dataValidation allowBlank="1" showErrorMessage="1" sqref="Z5:AA5" xr:uid="{28A8BC0E-0DCF-41E7-B30A-A0637F7A7C79}"/>
    <dataValidation allowBlank="1" showErrorMessage="1" prompt="Relacione el dato de consumo asociado al rubro, componente y unidad de medida en el periodo de reporte._x000a_" sqref="M5:O5 W5:Y5" xr:uid="{EF04F698-49CD-483E-B74B-9288B58C3C07}"/>
    <dataValidation allowBlank="1" showErrorMessage="1" prompt="Relacione el dato de consumo asociado al rubro, componente y unidad de medida reportado en el  mismo periodo del año anterior_x000a_" sqref="G5" xr:uid="{2F24B23F-3B4B-42CE-9B70-88141589722A}"/>
    <dataValidation allowBlank="1" showErrorMessage="1" prompt="Si en la celda &quot;E&quot;, selecionó SI, defina una meta en porcentaje para mantener o reducir el gasto en la vigencia. (En unidad de medida)" sqref="F5" xr:uid="{73719F09-2B1D-421F-810F-AD8FA7BB408B}"/>
    <dataValidation allowBlank="1" showErrorMessage="1" prompt="Si en la celda &quot;E&quot;, selecionó SI, defina una meta en porcentaje para mantener o reducir el gasto en la vigencia. (En giros presupuestales)" sqref="E5" xr:uid="{E9FC2C56-1B51-4716-98D7-9880BF95CEE2}"/>
    <dataValidation allowBlank="1" showErrorMessage="1" prompt="Si el rubro y componente se espera mantener o reducir en la vigencia (se selcciona como gasto elegible), seleccione SI, en caso contrario seleccione NO. _x000a__x000a_Si selecciona NO, se debe diligencuir las columnas H en adelante" sqref="D5" xr:uid="{94D4F7B7-61F1-457C-AA7B-91DA35DA2015}"/>
    <dataValidation allowBlank="1" showErrorMessage="1" prompt="Defina la referencia que se usará  para medir el rubro o componente. Ejem. Metro cúbico, personas, horas, entre otros." sqref="C5" xr:uid="{A126AE22-58AC-4B7A-9255-6E77164975BA}"/>
    <dataValidation allowBlank="1" showInputMessage="1" showErrorMessage="1" prompt="Defina la referencia que se usará  para medir el rubro o componente. Ejem. Metro cúbico, personas, horas, entre otros." sqref="C6" xr:uid="{75B3C1E5-0730-4589-8ED6-7203236C130C}"/>
    <dataValidation allowBlank="1" showInputMessage="1" showErrorMessage="1" prompt="Si el rubro y componente se espera mantener o reducir en la vigencia (se selcciona como gasto elegible), seleccione SI, en caso contrario seleccione NO. _x000a__x000a_Si selecciona NO, se debe diligencuir las columnas H en adelante" sqref="D6" xr:uid="{3DB9E7AE-0C0F-40E7-BB03-A043FA020D51}"/>
    <dataValidation allowBlank="1" showInputMessage="1" showErrorMessage="1" prompt="Si en la celda &quot;E&quot;, selecionó SI, defina una meta en porcentaje para mantener o reducir el gasto en la vigencia. (En giros presupuestales)" sqref="E6" xr:uid="{D0677A1E-A0F2-421D-8BD7-89A0D4DE2DB4}"/>
    <dataValidation allowBlank="1" showInputMessage="1" showErrorMessage="1" prompt="Si en la celda &quot;E&quot;, selecionó SI, defina una meta en porcentaje para mantener o reducir el gasto en la vigencia. (En unidad de medida)" sqref="F6" xr:uid="{803E9D64-7D28-4052-9CA6-8DFC368906F3}"/>
    <dataValidation allowBlank="1" showInputMessage="1" showErrorMessage="1" prompt="Relacione los giros realizados  en el  periodo de reporte para el rubro y el componente. Valores en pesos." sqref="N6:O6" xr:uid="{0DB58B38-8ED9-4810-9EEB-2CA1C5AA814F}"/>
    <dataValidation allowBlank="1" showInputMessage="1" showErrorMessage="1" prompt="Relacione los giros realizados  en el  periodo de reporte para el rubro y el componente. Valores en pesos._x000a_" sqref="X6:Y6" xr:uid="{8800FA9E-CE83-4263-A991-93273BD42F8C}"/>
    <dataValidation allowBlank="1" showErrorMessage="1" prompt="Solo aplica para gastos de funcionamiento." sqref="A5" xr:uid="{0582B22F-A96F-40A8-91AE-BF06E4ED4024}"/>
    <dataValidation type="list" allowBlank="1" showInputMessage="1" showErrorMessage="1" sqref="I2" xr:uid="{2388B318-797F-4BD5-8BC7-B53530D6FA00}">
      <formula1>INDIRECT(A2)</formula1>
    </dataValidation>
    <dataValidation allowBlank="1" showInputMessage="1" showErrorMessage="1" prompt="Relacione el dato de consumo asociado al rubro, componente y unidad de medida reportado en el  mismo periodo del año anterior_x000a_" sqref="J6 G6" xr:uid="{F1DFD704-9C58-44EF-AD73-3B3FD7B9479A}"/>
    <dataValidation allowBlank="1" showInputMessage="1" showErrorMessage="1" prompt="Relacione los giros realizados  en el  mismo periodo del año anterior, relacionados con el rubro y el componente. Valores en pesos." sqref="K6:L6" xr:uid="{04E7A86D-A025-4AF0-AED9-AD6185CD06C3}"/>
    <dataValidation allowBlank="1" showInputMessage="1" showErrorMessage="1" prompt="Relacione el dato de consumo asociado al rubro, componente y unidad de medida en el periodo de reporte._x000a_" sqref="W6 M6" xr:uid="{A200153C-41B1-49C5-BB59-78BAAE91E2EC}"/>
    <dataValidation allowBlank="1" showInputMessage="1" showErrorMessage="1" prompt="Relacione los giros realizados  en el  mismo periodo del año anterior, relacionados con el rubro y el componente. valores en pesos." sqref="H6:I6" xr:uid="{13EAA2F8-6EAB-49FD-A487-2508128AA111}"/>
  </dataValidations>
  <pageMargins left="0.7" right="0.7" top="0.75" bottom="0.75" header="0.3" footer="0.3"/>
  <pageSetup orientation="portrait" horizontalDpi="300" verticalDpi="3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datos</vt:lpstr>
      <vt:lpstr>SDHT</vt:lpstr>
      <vt:lpstr>CVP</vt:lpstr>
      <vt:lpstr>EAAB</vt:lpstr>
      <vt:lpstr>RENOBO</vt:lpstr>
      <vt:lpstr>UAESP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Patricia Casas Betancourt</dc:creator>
  <cp:keywords/>
  <dc:description/>
  <cp:lastModifiedBy>Gheiner Saul Cárdenas Manzanares</cp:lastModifiedBy>
  <cp:revision/>
  <dcterms:created xsi:type="dcterms:W3CDTF">2021-10-14T18:59:05Z</dcterms:created>
  <dcterms:modified xsi:type="dcterms:W3CDTF">2026-08-28T20:21:33Z</dcterms:modified>
  <cp:category/>
  <cp:contentStatus/>
</cp:coreProperties>
</file>