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https://sdht-my.sharepoint.com/personal/gheiner_cardenas_habitatbogota_gov_co/Documents/PLAN AUSTERIDAD/PLAN AUSTERIDAD DEC_492-2019/2022/II SEMESTRE/"/>
    </mc:Choice>
  </mc:AlternateContent>
  <xr:revisionPtr revIDLastSave="0" documentId="8_{CD3A8FC4-8EB8-42BE-9166-8D44F10457EF}" xr6:coauthVersionLast="47" xr6:coauthVersionMax="47" xr10:uidLastSave="{00000000-0000-0000-0000-000000000000}"/>
  <bookViews>
    <workbookView xWindow="-120" yWindow="-120" windowWidth="29040" windowHeight="15720" activeTab="1" xr2:uid="{00000000-000D-0000-FFFF-FFFF00000000}"/>
  </bookViews>
  <sheets>
    <sheet name="datos" sheetId="2" state="hidden" r:id="rId1"/>
    <sheet name="SDHT" sheetId="6" r:id="rId2"/>
    <sheet name="CVP" sheetId="3" r:id="rId3"/>
    <sheet name="UAESP" sheetId="7" r:id="rId4"/>
    <sheet name="ERU" sheetId="5" r:id="rId5"/>
    <sheet name="EAAB" sheetId="4" r:id="rId6"/>
  </sheets>
  <externalReferences>
    <externalReference r:id="rId7"/>
    <externalReference r:id="rId8"/>
  </externalReferences>
  <definedNames>
    <definedName name="_xlnm._FilterDatabase" localSheetId="5" hidden="1">EAAB!$D$11:$AB$35</definedName>
    <definedName name="_xlnm._FilterDatabase" localSheetId="1" hidden="1">SDHT!$A$11:$Z$34</definedName>
    <definedName name="_xlnm._FilterDatabase" localSheetId="3" hidden="1">UAESP!$A$11:$Y$11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0" i="3" l="1"/>
  <c r="J30" i="3"/>
  <c r="V33" i="7"/>
  <c r="X33" i="7" s="1"/>
  <c r="U33" i="7"/>
  <c r="W33" i="7" s="1"/>
  <c r="O33" i="7"/>
  <c r="Q33" i="7" s="1"/>
  <c r="N33" i="7"/>
  <c r="P33" i="7" s="1"/>
  <c r="V32" i="7"/>
  <c r="X32" i="7" s="1"/>
  <c r="U32" i="7"/>
  <c r="W32" i="7" s="1"/>
  <c r="O32" i="7"/>
  <c r="Q32" i="7" s="1"/>
  <c r="N32" i="7"/>
  <c r="P32" i="7" s="1"/>
  <c r="V31" i="7"/>
  <c r="X31" i="7" s="1"/>
  <c r="U31" i="7"/>
  <c r="W31" i="7" s="1"/>
  <c r="O31" i="7"/>
  <c r="Q31" i="7" s="1"/>
  <c r="N31" i="7"/>
  <c r="P31" i="7" s="1"/>
  <c r="V30" i="7"/>
  <c r="X30" i="7" s="1"/>
  <c r="U30" i="7"/>
  <c r="W30" i="7" s="1"/>
  <c r="O30" i="7"/>
  <c r="Q30" i="7" s="1"/>
  <c r="N30" i="7"/>
  <c r="P30" i="7" s="1"/>
  <c r="V29" i="7"/>
  <c r="X29" i="7" s="1"/>
  <c r="U29" i="7"/>
  <c r="W29" i="7" s="1"/>
  <c r="O29" i="7"/>
  <c r="Q29" i="7" s="1"/>
  <c r="N29" i="7"/>
  <c r="P29" i="7" s="1"/>
  <c r="V28" i="7"/>
  <c r="X28" i="7" s="1"/>
  <c r="U28" i="7"/>
  <c r="W28" i="7" s="1"/>
  <c r="O28" i="7"/>
  <c r="Q28" i="7" s="1"/>
  <c r="N28" i="7"/>
  <c r="P28" i="7" s="1"/>
  <c r="V27" i="7"/>
  <c r="X27" i="7" s="1"/>
  <c r="U27" i="7"/>
  <c r="W27" i="7" s="1"/>
  <c r="O27" i="7"/>
  <c r="Q27" i="7" s="1"/>
  <c r="N27" i="7"/>
  <c r="P27" i="7" s="1"/>
  <c r="V26" i="7"/>
  <c r="X26" i="7" s="1"/>
  <c r="U26" i="7"/>
  <c r="W26" i="7" s="1"/>
  <c r="O26" i="7"/>
  <c r="Q26" i="7" s="1"/>
  <c r="N26" i="7"/>
  <c r="P26" i="7" s="1"/>
  <c r="V25" i="7"/>
  <c r="X25" i="7" s="1"/>
  <c r="U25" i="7"/>
  <c r="W25" i="7" s="1"/>
  <c r="O25" i="7"/>
  <c r="Q25" i="7" s="1"/>
  <c r="N25" i="7"/>
  <c r="P25" i="7" s="1"/>
  <c r="V24" i="7"/>
  <c r="X24" i="7" s="1"/>
  <c r="U24" i="7"/>
  <c r="W24" i="7" s="1"/>
  <c r="O24" i="7"/>
  <c r="Q24" i="7" s="1"/>
  <c r="N24" i="7"/>
  <c r="P24" i="7" s="1"/>
  <c r="V23" i="7"/>
  <c r="X23" i="7" s="1"/>
  <c r="U23" i="7"/>
  <c r="W23" i="7" s="1"/>
  <c r="O23" i="7"/>
  <c r="Q23" i="7" s="1"/>
  <c r="N23" i="7"/>
  <c r="P23" i="7" s="1"/>
  <c r="V22" i="7"/>
  <c r="X22" i="7" s="1"/>
  <c r="U22" i="7"/>
  <c r="W22" i="7" s="1"/>
  <c r="O22" i="7"/>
  <c r="Q22" i="7" s="1"/>
  <c r="N22" i="7"/>
  <c r="P22" i="7" s="1"/>
  <c r="V21" i="7"/>
  <c r="X21" i="7" s="1"/>
  <c r="U21" i="7"/>
  <c r="W21" i="7" s="1"/>
  <c r="O21" i="7"/>
  <c r="Q21" i="7" s="1"/>
  <c r="N21" i="7"/>
  <c r="P21" i="7" s="1"/>
  <c r="V20" i="7"/>
  <c r="X20" i="7" s="1"/>
  <c r="U20" i="7"/>
  <c r="W20" i="7" s="1"/>
  <c r="O20" i="7"/>
  <c r="Q20" i="7" s="1"/>
  <c r="N20" i="7"/>
  <c r="P20" i="7" s="1"/>
  <c r="V19" i="7"/>
  <c r="X19" i="7" s="1"/>
  <c r="U19" i="7"/>
  <c r="W19" i="7" s="1"/>
  <c r="O19" i="7"/>
  <c r="Q19" i="7" s="1"/>
  <c r="N19" i="7"/>
  <c r="P19" i="7" s="1"/>
  <c r="V18" i="7"/>
  <c r="X18" i="7" s="1"/>
  <c r="U18" i="7"/>
  <c r="W18" i="7" s="1"/>
  <c r="O18" i="7"/>
  <c r="Q18" i="7" s="1"/>
  <c r="N18" i="7"/>
  <c r="P18" i="7" s="1"/>
  <c r="V17" i="7"/>
  <c r="X17" i="7" s="1"/>
  <c r="U17" i="7"/>
  <c r="W17" i="7" s="1"/>
  <c r="O17" i="7"/>
  <c r="Q17" i="7" s="1"/>
  <c r="N17" i="7"/>
  <c r="P17" i="7" s="1"/>
  <c r="V16" i="7"/>
  <c r="X16" i="7" s="1"/>
  <c r="U16" i="7"/>
  <c r="W16" i="7" s="1"/>
  <c r="O16" i="7"/>
  <c r="Q16" i="7" s="1"/>
  <c r="N16" i="7"/>
  <c r="P16" i="7" s="1"/>
  <c r="V15" i="7"/>
  <c r="X15" i="7" s="1"/>
  <c r="U15" i="7"/>
  <c r="W15" i="7" s="1"/>
  <c r="O15" i="7"/>
  <c r="Q15" i="7" s="1"/>
  <c r="N15" i="7"/>
  <c r="P15" i="7" s="1"/>
  <c r="V14" i="7"/>
  <c r="X14" i="7" s="1"/>
  <c r="U14" i="7"/>
  <c r="W14" i="7" s="1"/>
  <c r="O14" i="7"/>
  <c r="Q14" i="7" s="1"/>
  <c r="N14" i="7"/>
  <c r="P14" i="7" s="1"/>
  <c r="V13" i="7"/>
  <c r="X13" i="7" s="1"/>
  <c r="U13" i="7"/>
  <c r="W13" i="7" s="1"/>
  <c r="O13" i="7"/>
  <c r="Q13" i="7" s="1"/>
  <c r="N13" i="7"/>
  <c r="P13" i="7" s="1"/>
  <c r="V12" i="7"/>
  <c r="X12" i="7" s="1"/>
  <c r="U12" i="7"/>
  <c r="W12" i="7" s="1"/>
  <c r="O12" i="7"/>
  <c r="Q12" i="7" s="1"/>
  <c r="N12" i="7"/>
  <c r="P12" i="7" s="1"/>
  <c r="W48" i="6" l="1"/>
  <c r="Y48" i="6" s="1"/>
  <c r="V48" i="6"/>
  <c r="X48" i="6" s="1"/>
  <c r="R48" i="6"/>
  <c r="P48" i="6"/>
  <c r="O48" i="6"/>
  <c r="Q48" i="6" s="1"/>
  <c r="W47" i="6"/>
  <c r="Y47" i="6" s="1"/>
  <c r="V47" i="6"/>
  <c r="X47" i="6" s="1"/>
  <c r="R47" i="6"/>
  <c r="P47" i="6"/>
  <c r="O47" i="6"/>
  <c r="Q47" i="6" s="1"/>
  <c r="W46" i="6"/>
  <c r="Y46" i="6" s="1"/>
  <c r="V46" i="6"/>
  <c r="X46" i="6" s="1"/>
  <c r="R46" i="6"/>
  <c r="P46" i="6"/>
  <c r="O46" i="6"/>
  <c r="Q46" i="6" s="1"/>
  <c r="W45" i="6"/>
  <c r="Y45" i="6" s="1"/>
  <c r="V45" i="6"/>
  <c r="X45" i="6" s="1"/>
  <c r="R45" i="6"/>
  <c r="P45" i="6"/>
  <c r="O45" i="6"/>
  <c r="Q45" i="6" s="1"/>
  <c r="W44" i="6"/>
  <c r="Y44" i="6" s="1"/>
  <c r="V44" i="6"/>
  <c r="X44" i="6" s="1"/>
  <c r="R44" i="6"/>
  <c r="P44" i="6"/>
  <c r="O44" i="6"/>
  <c r="Q44" i="6" s="1"/>
  <c r="W43" i="6"/>
  <c r="Y43" i="6" s="1"/>
  <c r="V43" i="6"/>
  <c r="X43" i="6" s="1"/>
  <c r="R43" i="6"/>
  <c r="P43" i="6"/>
  <c r="O43" i="6"/>
  <c r="Q43" i="6" s="1"/>
  <c r="L43" i="6"/>
  <c r="U42" i="6"/>
  <c r="N42" i="6"/>
  <c r="P42" i="6" s="1"/>
  <c r="R42" i="6" s="1"/>
  <c r="M42" i="6"/>
  <c r="O42" i="6" s="1"/>
  <c r="Q42" i="6" s="1"/>
  <c r="L42" i="6"/>
  <c r="W42" i="6" s="1"/>
  <c r="Y42" i="6" s="1"/>
  <c r="K42" i="6"/>
  <c r="Y41" i="6"/>
  <c r="X41" i="6"/>
  <c r="W41" i="6"/>
  <c r="V41" i="6"/>
  <c r="Q41" i="6"/>
  <c r="P41" i="6"/>
  <c r="R41" i="6" s="1"/>
  <c r="O41" i="6"/>
  <c r="Y40" i="6"/>
  <c r="X40" i="6"/>
  <c r="W40" i="6"/>
  <c r="V40" i="6"/>
  <c r="Q40" i="6"/>
  <c r="P40" i="6"/>
  <c r="R40" i="6" s="1"/>
  <c r="O40" i="6"/>
  <c r="Y39" i="6"/>
  <c r="X39" i="6"/>
  <c r="W39" i="6"/>
  <c r="V39" i="6"/>
  <c r="Q39" i="6"/>
  <c r="P39" i="6"/>
  <c r="R39" i="6" s="1"/>
  <c r="O39" i="6"/>
  <c r="Y38" i="6"/>
  <c r="X38" i="6"/>
  <c r="W38" i="6"/>
  <c r="V38" i="6"/>
  <c r="Q38" i="6"/>
  <c r="P38" i="6"/>
  <c r="R38" i="6" s="1"/>
  <c r="O38" i="6"/>
  <c r="Y37" i="6"/>
  <c r="X37" i="6"/>
  <c r="W37" i="6"/>
  <c r="V37" i="6"/>
  <c r="Q37" i="6"/>
  <c r="P37" i="6"/>
  <c r="R37" i="6" s="1"/>
  <c r="O37" i="6"/>
  <c r="Y36" i="6"/>
  <c r="X36" i="6"/>
  <c r="W36" i="6"/>
  <c r="R36" i="6"/>
  <c r="P36" i="6"/>
  <c r="O36" i="6"/>
  <c r="Y32" i="6"/>
  <c r="W32" i="6"/>
  <c r="V32" i="6"/>
  <c r="X32" i="6" s="1"/>
  <c r="R32" i="6"/>
  <c r="Q32" i="6"/>
  <c r="P32" i="6"/>
  <c r="O32" i="6"/>
  <c r="Y31" i="6"/>
  <c r="W31" i="6"/>
  <c r="V31" i="6"/>
  <c r="X31" i="6" s="1"/>
  <c r="R31" i="6"/>
  <c r="Q31" i="6"/>
  <c r="P31" i="6"/>
  <c r="O31" i="6"/>
  <c r="Y30" i="6"/>
  <c r="W30" i="6"/>
  <c r="V30" i="6"/>
  <c r="X30" i="6" s="1"/>
  <c r="R30" i="6"/>
  <c r="Q30" i="6"/>
  <c r="P30" i="6"/>
  <c r="O30" i="6"/>
  <c r="Y29" i="6"/>
  <c r="W29" i="6"/>
  <c r="V29" i="6"/>
  <c r="X29" i="6" s="1"/>
  <c r="R29" i="6"/>
  <c r="Q29" i="6"/>
  <c r="P29" i="6"/>
  <c r="O29" i="6"/>
  <c r="Y28" i="6"/>
  <c r="W28" i="6"/>
  <c r="V28" i="6"/>
  <c r="X28" i="6" s="1"/>
  <c r="R28" i="6"/>
  <c r="Q28" i="6"/>
  <c r="P28" i="6"/>
  <c r="O28" i="6"/>
  <c r="Y27" i="6"/>
  <c r="W27" i="6"/>
  <c r="V27" i="6"/>
  <c r="X27" i="6" s="1"/>
  <c r="R27" i="6"/>
  <c r="Q27" i="6"/>
  <c r="P27" i="6"/>
  <c r="O27" i="6"/>
  <c r="Y26" i="6"/>
  <c r="W26" i="6"/>
  <c r="V26" i="6"/>
  <c r="X26" i="6" s="1"/>
  <c r="R26" i="6"/>
  <c r="Q26" i="6"/>
  <c r="P26" i="6"/>
  <c r="O26" i="6"/>
  <c r="Y25" i="6"/>
  <c r="W25" i="6"/>
  <c r="V25" i="6"/>
  <c r="X25" i="6" s="1"/>
  <c r="R25" i="6"/>
  <c r="Q25" i="6"/>
  <c r="P25" i="6"/>
  <c r="O25" i="6"/>
  <c r="Y24" i="6"/>
  <c r="W24" i="6"/>
  <c r="V24" i="6"/>
  <c r="X24" i="6" s="1"/>
  <c r="Q24" i="6"/>
  <c r="P24" i="6"/>
  <c r="R24" i="6" s="1"/>
  <c r="O24" i="6"/>
  <c r="W23" i="6"/>
  <c r="Y23" i="6" s="1"/>
  <c r="V23" i="6"/>
  <c r="X23" i="6" s="1"/>
  <c r="Q23" i="6"/>
  <c r="P23" i="6"/>
  <c r="R23" i="6" s="1"/>
  <c r="O23" i="6"/>
  <c r="W22" i="6"/>
  <c r="Y22" i="6" s="1"/>
  <c r="V22" i="6"/>
  <c r="X22" i="6" s="1"/>
  <c r="Q22" i="6"/>
  <c r="P22" i="6"/>
  <c r="R22" i="6" s="1"/>
  <c r="O22" i="6"/>
  <c r="W21" i="6"/>
  <c r="Y21" i="6" s="1"/>
  <c r="V21" i="6"/>
  <c r="X21" i="6" s="1"/>
  <c r="Q21" i="6"/>
  <c r="P21" i="6"/>
  <c r="R21" i="6" s="1"/>
  <c r="O21" i="6"/>
  <c r="W20" i="6"/>
  <c r="Y20" i="6" s="1"/>
  <c r="V20" i="6"/>
  <c r="X20" i="6" s="1"/>
  <c r="Q20" i="6"/>
  <c r="P20" i="6"/>
  <c r="R20" i="6" s="1"/>
  <c r="O20" i="6"/>
  <c r="W19" i="6"/>
  <c r="Y19" i="6" s="1"/>
  <c r="V19" i="6"/>
  <c r="X19" i="6" s="1"/>
  <c r="Q19" i="6"/>
  <c r="P19" i="6"/>
  <c r="R19" i="6" s="1"/>
  <c r="O19" i="6"/>
  <c r="W18" i="6"/>
  <c r="Y18" i="6" s="1"/>
  <c r="V18" i="6"/>
  <c r="X18" i="6" s="1"/>
  <c r="Q18" i="6"/>
  <c r="P18" i="6"/>
  <c r="R18" i="6" s="1"/>
  <c r="O18" i="6"/>
  <c r="W17" i="6"/>
  <c r="Y17" i="6" s="1"/>
  <c r="V17" i="6"/>
  <c r="X17" i="6" s="1"/>
  <c r="Q17" i="6"/>
  <c r="P17" i="6"/>
  <c r="R17" i="6" s="1"/>
  <c r="O17" i="6"/>
  <c r="W16" i="6"/>
  <c r="Y16" i="6" s="1"/>
  <c r="V16" i="6"/>
  <c r="X16" i="6" s="1"/>
  <c r="P16" i="6"/>
  <c r="R16" i="6" s="1"/>
  <c r="O16" i="6"/>
  <c r="Q16" i="6" s="1"/>
  <c r="W15" i="6"/>
  <c r="Y15" i="6" s="1"/>
  <c r="V15" i="6"/>
  <c r="X15" i="6" s="1"/>
  <c r="P15" i="6"/>
  <c r="R15" i="6" s="1"/>
  <c r="O15" i="6"/>
  <c r="Q15" i="6" s="1"/>
  <c r="W14" i="6"/>
  <c r="Y14" i="6" s="1"/>
  <c r="V14" i="6"/>
  <c r="X14" i="6" s="1"/>
  <c r="P14" i="6"/>
  <c r="R14" i="6" s="1"/>
  <c r="O14" i="6"/>
  <c r="Q14" i="6" s="1"/>
  <c r="W13" i="6"/>
  <c r="Y13" i="6" s="1"/>
  <c r="V13" i="6"/>
  <c r="X13" i="6" s="1"/>
  <c r="P13" i="6"/>
  <c r="R13" i="6" s="1"/>
  <c r="O13" i="6"/>
  <c r="Q13" i="6" s="1"/>
  <c r="W12" i="6"/>
  <c r="Y12" i="6" s="1"/>
  <c r="V12" i="6"/>
  <c r="X12" i="6" s="1"/>
  <c r="P12" i="6"/>
  <c r="R12" i="6" s="1"/>
  <c r="O12" i="6"/>
  <c r="Q12" i="6" s="1"/>
  <c r="V42" i="6" l="1"/>
  <c r="X42" i="6" s="1"/>
  <c r="V34" i="5" l="1"/>
  <c r="X34" i="5" s="1"/>
  <c r="U34" i="5"/>
  <c r="W34" i="5" s="1"/>
  <c r="Q34" i="5"/>
  <c r="O34" i="5"/>
  <c r="N34" i="5"/>
  <c r="P34" i="5" s="1"/>
  <c r="V32" i="5"/>
  <c r="X32" i="5" s="1"/>
  <c r="U32" i="5"/>
  <c r="W32" i="5" s="1"/>
  <c r="Q32" i="5"/>
  <c r="O32" i="5"/>
  <c r="N32" i="5"/>
  <c r="P32" i="5" s="1"/>
  <c r="V31" i="5"/>
  <c r="X31" i="5" s="1"/>
  <c r="U31" i="5"/>
  <c r="W31" i="5" s="1"/>
  <c r="Q31" i="5"/>
  <c r="O31" i="5"/>
  <c r="N31" i="5"/>
  <c r="P31" i="5" s="1"/>
  <c r="V30" i="5"/>
  <c r="X30" i="5" s="1"/>
  <c r="U30" i="5"/>
  <c r="W30" i="5" s="1"/>
  <c r="Q30" i="5"/>
  <c r="O30" i="5"/>
  <c r="N30" i="5"/>
  <c r="P30" i="5" s="1"/>
  <c r="V29" i="5"/>
  <c r="X29" i="5" s="1"/>
  <c r="U29" i="5"/>
  <c r="W29" i="5" s="1"/>
  <c r="Q29" i="5"/>
  <c r="O29" i="5"/>
  <c r="N29" i="5"/>
  <c r="P29" i="5" s="1"/>
  <c r="V28" i="5"/>
  <c r="X28" i="5" s="1"/>
  <c r="U28" i="5"/>
  <c r="W28" i="5" s="1"/>
  <c r="Q28" i="5"/>
  <c r="O28" i="5"/>
  <c r="N28" i="5"/>
  <c r="P28" i="5" s="1"/>
  <c r="V27" i="5"/>
  <c r="X27" i="5" s="1"/>
  <c r="U27" i="5"/>
  <c r="W27" i="5" s="1"/>
  <c r="Q27" i="5"/>
  <c r="O27" i="5"/>
  <c r="N27" i="5"/>
  <c r="P27" i="5" s="1"/>
  <c r="V26" i="5"/>
  <c r="X26" i="5" s="1"/>
  <c r="U26" i="5"/>
  <c r="W26" i="5" s="1"/>
  <c r="Q26" i="5"/>
  <c r="O26" i="5"/>
  <c r="N26" i="5"/>
  <c r="P26" i="5" s="1"/>
  <c r="V25" i="5"/>
  <c r="X25" i="5" s="1"/>
  <c r="U25" i="5"/>
  <c r="W25" i="5" s="1"/>
  <c r="Q25" i="5"/>
  <c r="O25" i="5"/>
  <c r="N25" i="5"/>
  <c r="P25" i="5" s="1"/>
  <c r="V24" i="5"/>
  <c r="X24" i="5" s="1"/>
  <c r="U24" i="5"/>
  <c r="W24" i="5" s="1"/>
  <c r="Q24" i="5"/>
  <c r="O24" i="5"/>
  <c r="N24" i="5"/>
  <c r="P24" i="5" s="1"/>
  <c r="V23" i="5"/>
  <c r="X23" i="5" s="1"/>
  <c r="U23" i="5"/>
  <c r="W23" i="5" s="1"/>
  <c r="Q23" i="5"/>
  <c r="O23" i="5"/>
  <c r="N23" i="5"/>
  <c r="P23" i="5" s="1"/>
  <c r="V22" i="5"/>
  <c r="X22" i="5" s="1"/>
  <c r="U22" i="5"/>
  <c r="W22" i="5" s="1"/>
  <c r="Q22" i="5"/>
  <c r="O22" i="5"/>
  <c r="N22" i="5"/>
  <c r="P22" i="5" s="1"/>
  <c r="V21" i="5"/>
  <c r="X21" i="5" s="1"/>
  <c r="U21" i="5"/>
  <c r="W21" i="5" s="1"/>
  <c r="Q21" i="5"/>
  <c r="O21" i="5"/>
  <c r="N21" i="5"/>
  <c r="P21" i="5" s="1"/>
  <c r="V20" i="5"/>
  <c r="X20" i="5" s="1"/>
  <c r="U20" i="5"/>
  <c r="W20" i="5" s="1"/>
  <c r="Q20" i="5"/>
  <c r="O20" i="5"/>
  <c r="N20" i="5"/>
  <c r="P20" i="5" s="1"/>
  <c r="V19" i="5"/>
  <c r="X19" i="5" s="1"/>
  <c r="U19" i="5"/>
  <c r="W19" i="5" s="1"/>
  <c r="Q19" i="5"/>
  <c r="O19" i="5"/>
  <c r="N19" i="5"/>
  <c r="P19" i="5" s="1"/>
  <c r="V18" i="5"/>
  <c r="X18" i="5" s="1"/>
  <c r="U18" i="5"/>
  <c r="W18" i="5" s="1"/>
  <c r="Q18" i="5"/>
  <c r="O18" i="5"/>
  <c r="N18" i="5"/>
  <c r="P18" i="5" s="1"/>
  <c r="V17" i="5"/>
  <c r="X17" i="5" s="1"/>
  <c r="U17" i="5"/>
  <c r="W17" i="5" s="1"/>
  <c r="Q17" i="5"/>
  <c r="O17" i="5"/>
  <c r="N17" i="5"/>
  <c r="P17" i="5" s="1"/>
  <c r="V16" i="5"/>
  <c r="X16" i="5" s="1"/>
  <c r="U16" i="5"/>
  <c r="W16" i="5" s="1"/>
  <c r="Q16" i="5"/>
  <c r="O16" i="5"/>
  <c r="N16" i="5"/>
  <c r="P16" i="5" s="1"/>
  <c r="V15" i="5"/>
  <c r="X15" i="5" s="1"/>
  <c r="U15" i="5"/>
  <c r="W15" i="5" s="1"/>
  <c r="T15" i="5"/>
  <c r="P15" i="5"/>
  <c r="O15" i="5"/>
  <c r="Q15" i="5" s="1"/>
  <c r="N15" i="5"/>
  <c r="W14" i="5"/>
  <c r="V14" i="5"/>
  <c r="X14" i="5" s="1"/>
  <c r="U14" i="5"/>
  <c r="P14" i="5"/>
  <c r="O14" i="5"/>
  <c r="Q14" i="5" s="1"/>
  <c r="N14" i="5"/>
  <c r="W13" i="5"/>
  <c r="V13" i="5"/>
  <c r="X13" i="5" s="1"/>
  <c r="U13" i="5"/>
  <c r="P13" i="5"/>
  <c r="O13" i="5"/>
  <c r="Q13" i="5" s="1"/>
  <c r="N13" i="5"/>
  <c r="W12" i="5"/>
  <c r="V12" i="5"/>
  <c r="X12" i="5" s="1"/>
  <c r="U12" i="5"/>
  <c r="P12" i="5"/>
  <c r="O12" i="5"/>
  <c r="Q12" i="5" s="1"/>
  <c r="N12" i="5"/>
  <c r="Y35" i="4" l="1"/>
  <c r="AA35" i="4" s="1"/>
  <c r="X35" i="4"/>
  <c r="Z35" i="4" s="1"/>
  <c r="S35" i="4"/>
  <c r="R35" i="4"/>
  <c r="T35" i="4" s="1"/>
  <c r="Q35" i="4"/>
  <c r="Y34" i="4"/>
  <c r="AA34" i="4" s="1"/>
  <c r="V34" i="4"/>
  <c r="X34" i="4" s="1"/>
  <c r="Z34" i="4" s="1"/>
  <c r="T34" i="4"/>
  <c r="S34" i="4"/>
  <c r="R34" i="4"/>
  <c r="Q34" i="4"/>
  <c r="M34" i="4"/>
  <c r="Y32" i="4"/>
  <c r="AA32" i="4" s="1"/>
  <c r="X32" i="4"/>
  <c r="Z32" i="4" s="1"/>
  <c r="T32" i="4"/>
  <c r="S32" i="4"/>
  <c r="R32" i="4"/>
  <c r="Q32" i="4"/>
  <c r="Y31" i="4"/>
  <c r="AA31" i="4" s="1"/>
  <c r="X31" i="4"/>
  <c r="Z31" i="4" s="1"/>
  <c r="T31" i="4"/>
  <c r="S31" i="4"/>
  <c r="R31" i="4"/>
  <c r="Q31" i="4"/>
  <c r="Y30" i="4"/>
  <c r="AA30" i="4" s="1"/>
  <c r="X30" i="4"/>
  <c r="Z30" i="4" s="1"/>
  <c r="T30" i="4"/>
  <c r="R30" i="4"/>
  <c r="Q30" i="4"/>
  <c r="S30" i="4" s="1"/>
  <c r="Y29" i="4"/>
  <c r="AA29" i="4" s="1"/>
  <c r="V29" i="4"/>
  <c r="X29" i="4" s="1"/>
  <c r="Z29" i="4" s="1"/>
  <c r="T29" i="4"/>
  <c r="R29" i="4"/>
  <c r="Q29" i="4"/>
  <c r="S29" i="4" s="1"/>
  <c r="M29" i="4"/>
  <c r="Z28" i="4"/>
  <c r="Y28" i="4"/>
  <c r="AA28" i="4" s="1"/>
  <c r="X28" i="4"/>
  <c r="S28" i="4"/>
  <c r="R28" i="4"/>
  <c r="T28" i="4" s="1"/>
  <c r="Q28" i="4"/>
  <c r="Z27" i="4"/>
  <c r="Y27" i="4"/>
  <c r="AA27" i="4" s="1"/>
  <c r="X27" i="4"/>
  <c r="S27" i="4"/>
  <c r="R27" i="4"/>
  <c r="T27" i="4" s="1"/>
  <c r="Q27" i="4"/>
  <c r="Z26" i="4"/>
  <c r="Y26" i="4"/>
  <c r="AA26" i="4" s="1"/>
  <c r="X26" i="4"/>
  <c r="S26" i="4"/>
  <c r="R26" i="4"/>
  <c r="T26" i="4" s="1"/>
  <c r="Q26" i="4"/>
  <c r="Z25" i="4"/>
  <c r="Y25" i="4"/>
  <c r="AA25" i="4" s="1"/>
  <c r="X25" i="4"/>
  <c r="S25" i="4"/>
  <c r="R25" i="4"/>
  <c r="T25" i="4" s="1"/>
  <c r="Q25" i="4"/>
  <c r="Z24" i="4"/>
  <c r="Y24" i="4"/>
  <c r="AA24" i="4" s="1"/>
  <c r="X24" i="4"/>
  <c r="S24" i="4"/>
  <c r="R24" i="4"/>
  <c r="T24" i="4" s="1"/>
  <c r="Q24" i="4"/>
  <c r="Y23" i="4"/>
  <c r="AA23" i="4" s="1"/>
  <c r="X23" i="4"/>
  <c r="Z23" i="4" s="1"/>
  <c r="S23" i="4"/>
  <c r="R23" i="4"/>
  <c r="T23" i="4" s="1"/>
  <c r="Q23" i="4"/>
  <c r="Y22" i="4"/>
  <c r="AA22" i="4" s="1"/>
  <c r="V22" i="4"/>
  <c r="T22" i="4"/>
  <c r="S22" i="4"/>
  <c r="R22" i="4"/>
  <c r="Q22" i="4"/>
  <c r="M22" i="4"/>
  <c r="X22" i="4" s="1"/>
  <c r="Z22" i="4" s="1"/>
  <c r="AA21" i="4"/>
  <c r="Z21" i="4"/>
  <c r="Y21" i="4"/>
  <c r="X21" i="4"/>
  <c r="T21" i="4"/>
  <c r="R21" i="4"/>
  <c r="Q21" i="4"/>
  <c r="S21" i="4" s="1"/>
  <c r="AA20" i="4"/>
  <c r="Z20" i="4"/>
  <c r="Y20" i="4"/>
  <c r="X20" i="4"/>
  <c r="T20" i="4"/>
  <c r="R20" i="4"/>
  <c r="Q20" i="4"/>
  <c r="S20" i="4" s="1"/>
  <c r="AA19" i="4"/>
  <c r="Z19" i="4"/>
  <c r="Y19" i="4"/>
  <c r="X19" i="4"/>
  <c r="T19" i="4"/>
  <c r="R19" i="4"/>
  <c r="Q19" i="4"/>
  <c r="S19" i="4" s="1"/>
  <c r="AA18" i="4"/>
  <c r="Z18" i="4"/>
  <c r="Y18" i="4"/>
  <c r="X18" i="4"/>
  <c r="T18" i="4"/>
  <c r="R18" i="4"/>
  <c r="Q18" i="4"/>
  <c r="S18" i="4" s="1"/>
  <c r="AA17" i="4"/>
  <c r="Z17" i="4"/>
  <c r="Y17" i="4"/>
  <c r="X17" i="4"/>
  <c r="T17" i="4"/>
  <c r="R17" i="4"/>
  <c r="Q17" i="4"/>
  <c r="S17" i="4" s="1"/>
  <c r="AA16" i="4"/>
  <c r="Z16" i="4"/>
  <c r="Y16" i="4"/>
  <c r="X16" i="4"/>
  <c r="T16" i="4"/>
  <c r="R16" i="4"/>
  <c r="Q16" i="4"/>
  <c r="S16" i="4" s="1"/>
  <c r="AA15" i="4"/>
  <c r="Z15" i="4"/>
  <c r="Y15" i="4"/>
  <c r="X15" i="4"/>
  <c r="T15" i="4"/>
  <c r="R15" i="4"/>
  <c r="Q15" i="4"/>
  <c r="S15" i="4" s="1"/>
  <c r="AA14" i="4"/>
  <c r="Z14" i="4"/>
  <c r="Y14" i="4"/>
  <c r="X14" i="4"/>
  <c r="T14" i="4"/>
  <c r="R14" i="4"/>
  <c r="Q14" i="4"/>
  <c r="S14" i="4" s="1"/>
  <c r="AA13" i="4"/>
  <c r="Z13" i="4"/>
  <c r="Y13" i="4"/>
  <c r="X13" i="4"/>
  <c r="T13" i="4"/>
  <c r="R13" i="4"/>
  <c r="Q13" i="4"/>
  <c r="S13" i="4" s="1"/>
  <c r="AA12" i="4"/>
  <c r="Z12" i="4"/>
  <c r="Y12" i="4"/>
  <c r="X12" i="4"/>
  <c r="T12" i="4"/>
  <c r="R12" i="4"/>
  <c r="Q12" i="4"/>
  <c r="S12" i="4" s="1"/>
  <c r="K32" i="3" l="1"/>
  <c r="J32" i="3"/>
  <c r="K30" i="3"/>
  <c r="K13" i="3"/>
  <c r="J18" i="3"/>
  <c r="J12" i="3"/>
  <c r="K12" i="3"/>
  <c r="S32" i="3" l="1"/>
  <c r="U14" i="3" l="1"/>
  <c r="U13" i="3" l="1"/>
  <c r="N17" i="3" l="1"/>
  <c r="N18" i="3"/>
  <c r="W13" i="3" l="1"/>
  <c r="V13" i="3"/>
  <c r="X13" i="3" s="1"/>
  <c r="W14" i="3"/>
  <c r="V14" i="3"/>
  <c r="X14" i="3" s="1"/>
  <c r="U15" i="3"/>
  <c r="W15" i="3" s="1"/>
  <c r="V15" i="3"/>
  <c r="X15" i="3" s="1"/>
  <c r="U16" i="3"/>
  <c r="W16" i="3" s="1"/>
  <c r="V16" i="3"/>
  <c r="X16" i="3" s="1"/>
  <c r="U17" i="3"/>
  <c r="W17" i="3" s="1"/>
  <c r="V17" i="3"/>
  <c r="X17" i="3" s="1"/>
  <c r="U18" i="3"/>
  <c r="W18" i="3" s="1"/>
  <c r="V18" i="3"/>
  <c r="X18" i="3" s="1"/>
  <c r="U19" i="3"/>
  <c r="W19" i="3" s="1"/>
  <c r="V19" i="3"/>
  <c r="X19" i="3" s="1"/>
  <c r="U20" i="3"/>
  <c r="W20" i="3" s="1"/>
  <c r="V20" i="3"/>
  <c r="X20" i="3" s="1"/>
  <c r="U21" i="3"/>
  <c r="W21" i="3" s="1"/>
  <c r="V21" i="3"/>
  <c r="X21" i="3" s="1"/>
  <c r="U22" i="3"/>
  <c r="W22" i="3" s="1"/>
  <c r="V22" i="3"/>
  <c r="X22" i="3" s="1"/>
  <c r="U23" i="3"/>
  <c r="W23" i="3" s="1"/>
  <c r="V23" i="3"/>
  <c r="X23" i="3" s="1"/>
  <c r="U24" i="3"/>
  <c r="W24" i="3" s="1"/>
  <c r="V24" i="3"/>
  <c r="X24" i="3" s="1"/>
  <c r="U25" i="3"/>
  <c r="W25" i="3" s="1"/>
  <c r="V25" i="3"/>
  <c r="X25" i="3" s="1"/>
  <c r="U26" i="3"/>
  <c r="W26" i="3" s="1"/>
  <c r="V26" i="3"/>
  <c r="X26" i="3" s="1"/>
  <c r="U27" i="3"/>
  <c r="W27" i="3" s="1"/>
  <c r="V27" i="3"/>
  <c r="X27" i="3" s="1"/>
  <c r="U28" i="3"/>
  <c r="W28" i="3" s="1"/>
  <c r="V28" i="3"/>
  <c r="X28" i="3" s="1"/>
  <c r="U29" i="3"/>
  <c r="W29" i="3" s="1"/>
  <c r="V29" i="3"/>
  <c r="X29" i="3" s="1"/>
  <c r="U30" i="3"/>
  <c r="W30" i="3" s="1"/>
  <c r="V30" i="3"/>
  <c r="X30" i="3" s="1"/>
  <c r="U31" i="3"/>
  <c r="W31" i="3" s="1"/>
  <c r="V31" i="3"/>
  <c r="X31" i="3" s="1"/>
  <c r="U32" i="3"/>
  <c r="W32" i="3" s="1"/>
  <c r="V32" i="3"/>
  <c r="X32" i="3" s="1"/>
  <c r="N13" i="3"/>
  <c r="P13" i="3" s="1"/>
  <c r="O13" i="3"/>
  <c r="Q13" i="3" s="1"/>
  <c r="N14" i="3"/>
  <c r="P14" i="3" s="1"/>
  <c r="O14" i="3"/>
  <c r="Q14" i="3" s="1"/>
  <c r="N15" i="3"/>
  <c r="P15" i="3" s="1"/>
  <c r="O15" i="3"/>
  <c r="Q15" i="3" s="1"/>
  <c r="N16" i="3"/>
  <c r="P16" i="3" s="1"/>
  <c r="O16" i="3"/>
  <c r="Q16" i="3" s="1"/>
  <c r="P17" i="3"/>
  <c r="O17" i="3"/>
  <c r="Q17" i="3" s="1"/>
  <c r="P18" i="3"/>
  <c r="O18" i="3"/>
  <c r="Q18" i="3" s="1"/>
  <c r="N19" i="3"/>
  <c r="P19" i="3" s="1"/>
  <c r="O19" i="3"/>
  <c r="Q19" i="3" s="1"/>
  <c r="N20" i="3"/>
  <c r="P20" i="3" s="1"/>
  <c r="O20" i="3"/>
  <c r="Q20" i="3" s="1"/>
  <c r="N21" i="3"/>
  <c r="P21" i="3" s="1"/>
  <c r="O21" i="3"/>
  <c r="Q21" i="3" s="1"/>
  <c r="N22" i="3"/>
  <c r="P22" i="3" s="1"/>
  <c r="O22" i="3"/>
  <c r="Q22" i="3" s="1"/>
  <c r="N23" i="3"/>
  <c r="P23" i="3" s="1"/>
  <c r="O23" i="3"/>
  <c r="Q23" i="3" s="1"/>
  <c r="N24" i="3"/>
  <c r="P24" i="3" s="1"/>
  <c r="O24" i="3"/>
  <c r="Q24" i="3" s="1"/>
  <c r="N25" i="3"/>
  <c r="P25" i="3" s="1"/>
  <c r="O25" i="3"/>
  <c r="Q25" i="3" s="1"/>
  <c r="N26" i="3"/>
  <c r="P26" i="3" s="1"/>
  <c r="O26" i="3"/>
  <c r="Q26" i="3" s="1"/>
  <c r="N27" i="3"/>
  <c r="P27" i="3" s="1"/>
  <c r="O27" i="3"/>
  <c r="Q27" i="3" s="1"/>
  <c r="N28" i="3"/>
  <c r="P28" i="3" s="1"/>
  <c r="O28" i="3"/>
  <c r="Q28" i="3" s="1"/>
  <c r="N29" i="3"/>
  <c r="P29" i="3" s="1"/>
  <c r="O29" i="3"/>
  <c r="Q29" i="3" s="1"/>
  <c r="N30" i="3"/>
  <c r="P30" i="3" s="1"/>
  <c r="O30" i="3"/>
  <c r="Q30" i="3" s="1"/>
  <c r="N31" i="3"/>
  <c r="P31" i="3" s="1"/>
  <c r="O31" i="3"/>
  <c r="Q31" i="3" s="1"/>
  <c r="N32" i="3"/>
  <c r="P32" i="3" s="1"/>
  <c r="O32" i="3"/>
  <c r="Q32" i="3" s="1"/>
  <c r="V12" i="3" l="1"/>
  <c r="X12" i="3" s="1"/>
  <c r="U12" i="3"/>
  <c r="W12" i="3" s="1"/>
  <c r="O12" i="3"/>
  <c r="Q12" i="3" s="1"/>
  <c r="N12" i="3"/>
  <c r="P12"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Jimmy Alexis Rodriguez Rojas</author>
  </authors>
  <commentList>
    <comment ref="G8" authorId="0" shapeId="0" xr:uid="{30F38D86-ED8E-4B9D-8742-DE7BD9DF8327}">
      <text>
        <r>
          <rPr>
            <b/>
            <sz val="9"/>
            <color indexed="81"/>
            <rFont val="Tahoma"/>
            <family val="2"/>
          </rPr>
          <t xml:space="preserve">Tener </t>
        </r>
      </text>
    </comment>
    <comment ref="J10" authorId="0" shapeId="0" xr:uid="{78624F7E-9D80-485A-978D-04051C901094}">
      <text>
        <r>
          <rPr>
            <b/>
            <sz val="9"/>
            <color indexed="81"/>
            <rFont val="Tahoma"/>
            <family val="2"/>
          </rPr>
          <t xml:space="preserve">Diligencie, Valores en pesos corrientes 
</t>
        </r>
      </text>
    </comment>
    <comment ref="L10" authorId="0" shapeId="0" xr:uid="{708BD5D0-7368-4EDD-9981-C520BB76AE5C}">
      <text>
        <r>
          <rPr>
            <b/>
            <sz val="9"/>
            <color indexed="81"/>
            <rFont val="Tahoma"/>
            <family val="2"/>
          </rPr>
          <t>Diligencie este campo en pesos corrientes</t>
        </r>
      </text>
    </comment>
    <comment ref="E12" authorId="0" shapeId="0" xr:uid="{0A6BBF0D-9451-4EB7-8589-9E6FAF03D36D}">
      <text>
        <r>
          <rPr>
            <b/>
            <sz val="9"/>
            <color indexed="81"/>
            <rFont val="Tahoma"/>
            <family val="2"/>
          </rPr>
          <t xml:space="preserve">Ej: Las entidades deben diligenciar es por el numero de personas que estuvieron en la período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Jimmy Alexis Rodriguez Rojas</author>
  </authors>
  <commentList>
    <comment ref="F8" authorId="0" shapeId="0" xr:uid="{00000000-0006-0000-0100-000001000000}">
      <text>
        <r>
          <rPr>
            <b/>
            <sz val="9"/>
            <color indexed="81"/>
            <rFont val="Tahoma"/>
            <family val="2"/>
          </rPr>
          <t xml:space="preserve">Tener </t>
        </r>
      </text>
    </comment>
    <comment ref="I10" authorId="0" shapeId="0" xr:uid="{00000000-0006-0000-0100-000002000000}">
      <text>
        <r>
          <rPr>
            <b/>
            <sz val="9"/>
            <color indexed="81"/>
            <rFont val="Tahoma"/>
            <family val="2"/>
          </rPr>
          <t xml:space="preserve">Diligencie, Valores en pesos corrientes 
</t>
        </r>
      </text>
    </comment>
    <comment ref="K10" authorId="0" shapeId="0" xr:uid="{00000000-0006-0000-0100-000003000000}">
      <text>
        <r>
          <rPr>
            <b/>
            <sz val="9"/>
            <color indexed="81"/>
            <rFont val="Tahoma"/>
            <family val="2"/>
          </rPr>
          <t>Diligencie este campo en pesos corrientes</t>
        </r>
      </text>
    </comment>
    <comment ref="D12" authorId="0" shapeId="0" xr:uid="{00000000-0006-0000-0100-000004000000}">
      <text>
        <r>
          <rPr>
            <b/>
            <sz val="9"/>
            <color indexed="81"/>
            <rFont val="Tahoma"/>
            <family val="2"/>
          </rPr>
          <t xml:space="preserve">Ej: Las entidades deben diligenciar es por el numero de personas que estuvieron en la período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Jimmy Alexis Rodriguez Rojas</author>
    <author>Peter Zahit Gomez Mancilla</author>
  </authors>
  <commentList>
    <comment ref="F8" authorId="0" shapeId="0" xr:uid="{0939DF5D-8947-4326-948D-698479D3DB0B}">
      <text>
        <r>
          <rPr>
            <b/>
            <sz val="9"/>
            <color indexed="81"/>
            <rFont val="Tahoma"/>
            <family val="2"/>
          </rPr>
          <t xml:space="preserve">Tener </t>
        </r>
      </text>
    </comment>
    <comment ref="I10" authorId="0" shapeId="0" xr:uid="{6BE1CE2F-93CD-465C-B72D-34BC0DA58D4C}">
      <text>
        <r>
          <rPr>
            <b/>
            <sz val="9"/>
            <color indexed="81"/>
            <rFont val="Tahoma"/>
            <family val="2"/>
          </rPr>
          <t xml:space="preserve">Diligencie, Valores en pesos corrientes 
</t>
        </r>
      </text>
    </comment>
    <comment ref="K10" authorId="0" shapeId="0" xr:uid="{86FA7224-E4EA-4B19-A5B6-D54E48921072}">
      <text>
        <r>
          <rPr>
            <b/>
            <sz val="9"/>
            <color indexed="81"/>
            <rFont val="Tahoma"/>
            <family val="2"/>
          </rPr>
          <t>Diligencie este campo en pesos corrientes</t>
        </r>
      </text>
    </comment>
    <comment ref="D12" authorId="0" shapeId="0" xr:uid="{A76EF9BB-6C6D-44D9-B57A-CD7E0446BD3E}">
      <text>
        <r>
          <rPr>
            <b/>
            <sz val="9"/>
            <color indexed="81"/>
            <rFont val="Tahoma"/>
            <family val="2"/>
          </rPr>
          <t xml:space="preserve">Ej: Las entidades deben diligenciar es por el numero de personas que estuvieron en la período </t>
        </r>
      </text>
    </comment>
    <comment ref="C24" authorId="1" shapeId="0" xr:uid="{5762DD58-31C3-499F-9717-D32AC97E1B60}">
      <text>
        <r>
          <rPr>
            <sz val="11"/>
            <color theme="1"/>
            <rFont val="Calibri"/>
            <family val="2"/>
            <scheme val="minor"/>
          </rPr>
          <t xml:space="preserve">Peter Zahit Gomez Mancilla: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Jimmy Alexis Rodriguez Rojas</author>
  </authors>
  <commentList>
    <comment ref="F8" authorId="0" shapeId="0" xr:uid="{4AC79472-50B5-4601-8069-AF4E69A219F1}">
      <text>
        <r>
          <rPr>
            <b/>
            <sz val="9"/>
            <color indexed="81"/>
            <rFont val="Tahoma"/>
            <family val="2"/>
          </rPr>
          <t xml:space="preserve">Tener </t>
        </r>
      </text>
    </comment>
    <comment ref="I10" authorId="0" shapeId="0" xr:uid="{FA152AD3-1645-49C3-84F4-9FC6068239AD}">
      <text>
        <r>
          <rPr>
            <b/>
            <sz val="9"/>
            <color indexed="81"/>
            <rFont val="Tahoma"/>
            <family val="2"/>
          </rPr>
          <t xml:space="preserve">Diligencie, Valores en pesos corrientes 
</t>
        </r>
      </text>
    </comment>
    <comment ref="K10" authorId="0" shapeId="0" xr:uid="{299F1D08-909B-45CC-A98F-EAAB74A64FDB}">
      <text>
        <r>
          <rPr>
            <b/>
            <sz val="9"/>
            <color indexed="81"/>
            <rFont val="Tahoma"/>
            <family val="2"/>
          </rPr>
          <t>Diligencie este campo en pesos corrientes</t>
        </r>
      </text>
    </comment>
    <comment ref="D12" authorId="0" shapeId="0" xr:uid="{7C17A53D-8634-4165-A3B8-A09F888BB02E}">
      <text>
        <r>
          <rPr>
            <b/>
            <sz val="9"/>
            <color indexed="81"/>
            <rFont val="Tahoma"/>
            <family val="2"/>
          </rPr>
          <t xml:space="preserve">Ej: Las entidades deben diligenciar es por el numero de personas que estuvieron en la período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Jimmy Alexis Rodriguez Rojas</author>
  </authors>
  <commentList>
    <comment ref="I8" authorId="0" shapeId="0" xr:uid="{A8EFFE51-1DB8-4859-97E4-E4ABBEC47D07}">
      <text>
        <r>
          <rPr>
            <b/>
            <sz val="9"/>
            <color indexed="81"/>
            <rFont val="Tahoma"/>
            <family val="2"/>
          </rPr>
          <t xml:space="preserve">Tener </t>
        </r>
      </text>
    </comment>
    <comment ref="L10" authorId="0" shapeId="0" xr:uid="{0F2EF231-8C38-44D1-82CF-717842DBE339}">
      <text>
        <r>
          <rPr>
            <b/>
            <sz val="9"/>
            <color indexed="81"/>
            <rFont val="Tahoma"/>
            <family val="2"/>
          </rPr>
          <t xml:space="preserve">Diligencie, Valores en pesos corrientes 
</t>
        </r>
      </text>
    </comment>
    <comment ref="N10" authorId="0" shapeId="0" xr:uid="{40ABEA15-3FFA-4786-8391-912DFD9DB9D7}">
      <text>
        <r>
          <rPr>
            <b/>
            <sz val="9"/>
            <color indexed="81"/>
            <rFont val="Tahoma"/>
            <family val="2"/>
          </rPr>
          <t>Diligencie este campo en pesos corrientes</t>
        </r>
      </text>
    </comment>
    <comment ref="G12" authorId="0" shapeId="0" xr:uid="{71FE67C2-146C-44D2-9819-5B84024497E6}">
      <text>
        <r>
          <rPr>
            <b/>
            <sz val="9"/>
            <color indexed="81"/>
            <rFont val="Tahoma"/>
            <family val="2"/>
          </rPr>
          <t xml:space="preserve">Ej: Las entidades deben diligenciar es por el numero de personas que estuvieron en la período </t>
        </r>
      </text>
    </comment>
  </commentList>
</comments>
</file>

<file path=xl/sharedStrings.xml><?xml version="1.0" encoding="utf-8"?>
<sst xmlns="http://schemas.openxmlformats.org/spreadsheetml/2006/main" count="1206" uniqueCount="313">
  <si>
    <t>Contratos de prestación de servicios profesionales y de apoyo a la gestión</t>
  </si>
  <si>
    <t>Horas extras, dominicales y festivos</t>
  </si>
  <si>
    <t>Viáticos y gastos de viaje</t>
  </si>
  <si>
    <t>Telefonía celular</t>
  </si>
  <si>
    <t>Telefonía fija</t>
  </si>
  <si>
    <t>Vehículos oficiales</t>
  </si>
  <si>
    <t>Fotocopiado, multicopiado e impresión</t>
  </si>
  <si>
    <t>Eventos y conmemoraciones</t>
  </si>
  <si>
    <t>Servicios públicos</t>
  </si>
  <si>
    <t>COMPONENTES</t>
  </si>
  <si>
    <t>Viáticos y Gastos de Viaje</t>
  </si>
  <si>
    <t>Administración de Servicios</t>
  </si>
  <si>
    <t>Control del Consumo de los Recursos Naturales y Sostenibilidad Ambiental</t>
  </si>
  <si>
    <t>Ejecución</t>
  </si>
  <si>
    <t>Suscripción electrónica</t>
  </si>
  <si>
    <t>Agua</t>
  </si>
  <si>
    <t xml:space="preserve">Gas </t>
  </si>
  <si>
    <t>Energía</t>
  </si>
  <si>
    <t>REGISTRO RESULTADOS PLAN DE AUSTERIDAD DEL GASTO PÚBLICO</t>
  </si>
  <si>
    <t>ENTIDAD</t>
  </si>
  <si>
    <t>SECTOR ADMINISTRATIVO</t>
  </si>
  <si>
    <t>Gestión pública </t>
  </si>
  <si>
    <t>Gobierno</t>
  </si>
  <si>
    <t>Hacienda </t>
  </si>
  <si>
    <t>Planeación </t>
  </si>
  <si>
    <t>Desarrollo Económico Industria y Turismo </t>
  </si>
  <si>
    <t>Educación </t>
  </si>
  <si>
    <t>Salud</t>
  </si>
  <si>
    <t>Integración Social</t>
  </si>
  <si>
    <t>Cultura, Recreación y Deporte </t>
  </si>
  <si>
    <t>Ambiente </t>
  </si>
  <si>
    <t>Movilidad</t>
  </si>
  <si>
    <t>Hábitat </t>
  </si>
  <si>
    <t>Mujeres</t>
  </si>
  <si>
    <t>Seguridad, Convivencia y Justicia </t>
  </si>
  <si>
    <t>Gestión Jurídica</t>
  </si>
  <si>
    <t>Otras entidades presentes en la ciudad </t>
  </si>
  <si>
    <t>SECTOR</t>
  </si>
  <si>
    <t>VIGENCIA</t>
  </si>
  <si>
    <t>VIGENCIA DEL REPORTE</t>
  </si>
  <si>
    <t xml:space="preserve">PERIODO A REPORTAR </t>
  </si>
  <si>
    <t>DESTINATARIO</t>
  </si>
  <si>
    <t>FECHA MAXIMA DE REPORTE</t>
  </si>
  <si>
    <t>FECHA DE REPORTE</t>
  </si>
  <si>
    <t>PRIORIZADO?</t>
  </si>
  <si>
    <t>SI</t>
  </si>
  <si>
    <t>NO</t>
  </si>
  <si>
    <t>Suscripción física</t>
  </si>
  <si>
    <t>Contratos de publicidad y/o propaganda personalizada (agendas, almanaques, libretas, pocillos, vasos, esferos, regalos corporativos, souvenir o recuerdos</t>
  </si>
  <si>
    <t>Edición, impresión, reproducción o publicación de avisos, informes, folletos o textos institucionales, piezas de comunicación, tales como avisos, folletos, cuadernillos, entre otros</t>
  </si>
  <si>
    <t>Tiquetes</t>
  </si>
  <si>
    <t>Mantenimiento preventivo de vehículos</t>
  </si>
  <si>
    <t>Combustible</t>
  </si>
  <si>
    <t>FORMULACIÓN</t>
  </si>
  <si>
    <t>Concejo de Bogotá - publicación en la página web de la entidad</t>
  </si>
  <si>
    <t>15 días hábiles de julio</t>
  </si>
  <si>
    <t>15 días hábiles de enero</t>
  </si>
  <si>
    <t>mediados de octubre (según fecha de solicitud de la SDH)</t>
  </si>
  <si>
    <t>Edición, impresión, reproducción, publicación de avisos (publicidad)</t>
  </si>
  <si>
    <t>Suscripciones (periódicos y revistas, publicaciones y bases de datos)</t>
  </si>
  <si>
    <t>1. Enero a junio</t>
  </si>
  <si>
    <t>2. Enero a septiembre (anteproyecto de presupuesto)</t>
  </si>
  <si>
    <t>Secretaría de Hacienda</t>
  </si>
  <si>
    <t>1. Secretaría General de la Alcaldía de Bogotá</t>
  </si>
  <si>
    <t>4. Departamento Administrativo del Servicio Civil Distrital</t>
  </si>
  <si>
    <t>1. Secretaría Distrital de Gobierno</t>
  </si>
  <si>
    <t>2. Departamento Administrativo del Espacio Público, Dadep</t>
  </si>
  <si>
    <t>3. Instituto Distrital de la Participación y Acción Comunal, IDPAC</t>
  </si>
  <si>
    <t>1. Secretaría Distrital de Hacienda</t>
  </si>
  <si>
    <t>2. Fondo de Prestaciones Económicas, Cesantías y Pensiones de Bogotá, Foncep</t>
  </si>
  <si>
    <t>4. Lotería de Bogotá</t>
  </si>
  <si>
    <t>1. Secretaría Distrital de Planeación</t>
  </si>
  <si>
    <t>1. Secretaría Distrital de Desarrollo Económico</t>
  </si>
  <si>
    <t>4. Corporación para el Desarrollo y la Productividad - Bogotá Región</t>
  </si>
  <si>
    <t>1.  Secretaría de Educación del Distrito</t>
  </si>
  <si>
    <t>3. Universidad Distrital Francisco José de Caldas</t>
  </si>
  <si>
    <t>1. Secretaría Distrital de Salud de Bogotá</t>
  </si>
  <si>
    <t>2. Fondo Financiero Distrital de Salud</t>
  </si>
  <si>
    <t>4. Subred Integrada de Servicios de Salud Centro Oriente E.S.E.</t>
  </si>
  <si>
    <t>6. Capital Salud EPS-S SAS </t>
  </si>
  <si>
    <t>1. Secretaría Social</t>
  </si>
  <si>
    <t>2. Instituto Distrital para la Protección de la Niñez y la Juventud</t>
  </si>
  <si>
    <t>1. Secretaría de Cultura, Recreación y Deporte</t>
  </si>
  <si>
    <t>2. Instituto Distrital de Recreación y Deporte</t>
  </si>
  <si>
    <t>3. Orquesta Filarmonica de Bogotá</t>
  </si>
  <si>
    <t>4. Instituto Distrital de Patrimonio Cultural</t>
  </si>
  <si>
    <t>5. Fundación Gilberto Alzate Avendaño</t>
  </si>
  <si>
    <t>6. Instituto Distrital de las Artes</t>
  </si>
  <si>
    <t>7. Canal Capital</t>
  </si>
  <si>
    <t>2. Jardín Botánico de Bogotá</t>
  </si>
  <si>
    <t>3. Instituto Distrital de Gestión de Riesgos y Cambio Climático</t>
  </si>
  <si>
    <t>4. Instituto Distrital de Protección y Bienestar Animal IDPYBA</t>
  </si>
  <si>
    <t>1. Secretaría Distrital de Movilidad</t>
  </si>
  <si>
    <t>2. Unidad Administrativa Especial De Rehabilitacion Y Mantenimiento Vial</t>
  </si>
  <si>
    <t>3. Instituto de Desarrollo Urbano</t>
  </si>
  <si>
    <t>4. Transmilenio</t>
  </si>
  <si>
    <t>5. Empresa Metro de Bogotá </t>
  </si>
  <si>
    <t>6. Terminal de Transportes de Bogotá</t>
  </si>
  <si>
    <t>1. Secretaría Distrital del Hábitat</t>
  </si>
  <si>
    <t>6. Grupo Energía de Bogotá</t>
  </si>
  <si>
    <t>7.  Empresa de Telecomunicaciones de Bogotá</t>
  </si>
  <si>
    <t>1. Secretaría Distrital de la Mujer </t>
  </si>
  <si>
    <t>1. Secretaría Distrital de Seguridad, Convivencia y Justicia </t>
  </si>
  <si>
    <t>2. Unidad Administrativa Especial Cuerpo Oficial de Bomberos de Bogotá</t>
  </si>
  <si>
    <t>1. Secretaría Jurídica Distrital </t>
  </si>
  <si>
    <t>3. Unidad Administrativa Especial de Catastro</t>
  </si>
  <si>
    <t>3. Instituto Distrital de Turismo</t>
  </si>
  <si>
    <t>2. Instituto Popular para la Economía Social</t>
  </si>
  <si>
    <t>2. Instituto para la Investigación Educativa y el Desarrollo Pedagógico</t>
  </si>
  <si>
    <t>7. Instituto Distrital de Ciencia, Biotecnología e Innovación en Salud</t>
  </si>
  <si>
    <t>3. Subred Integrada de Servicios de Salud Norte E.S.E.</t>
  </si>
  <si>
    <t>5. Subred Integrada de Servicios de Salud Sur E.S.E</t>
  </si>
  <si>
    <t>4. Empresa de Renovación y Desarrollo Urbano de Bogotá</t>
  </si>
  <si>
    <t>2. Unidad Administrativa Especial de Servicios Públicos</t>
  </si>
  <si>
    <t>3. Caja de Vivienda Popular</t>
  </si>
  <si>
    <t>5.  Empresa de Acueducto y Alcantarillado de Bogotá</t>
  </si>
  <si>
    <t>1. Concejo de Bogotá</t>
  </si>
  <si>
    <t>2. Personería de Bogotá</t>
  </si>
  <si>
    <t>3. Veeduría Distrital de Bogotá</t>
  </si>
  <si>
    <t>Columna1</t>
  </si>
  <si>
    <t>OBSERVACIONES
(comentarios que aclaren los resultados)</t>
  </si>
  <si>
    <t>GIROS</t>
  </si>
  <si>
    <t>CONSUMO EN GIROS</t>
  </si>
  <si>
    <t>1. Secretaría Distrital de Ambiente</t>
  </si>
  <si>
    <t>UNIDAD DE MEDIDA</t>
  </si>
  <si>
    <t>CANTIDAD UNIDAD DE MEDIDA</t>
  </si>
  <si>
    <t>CONSUMO EN UNIDAD DE MEDIDA</t>
  </si>
  <si>
    <t>META
(EN % DE REDUCCIÓN DE RECURSOS)</t>
  </si>
  <si>
    <t>META
(EN % DE REDUCCIÓN DE LA UNIDAD DE MEDIDA)</t>
  </si>
  <si>
    <t>SEGUIMIENTO</t>
  </si>
  <si>
    <t>SEGUIMIENTO DEL 1 DE ENERO AL 30 DE JUNIO</t>
  </si>
  <si>
    <t>SEGUIMIENTO DEL 1 DE ENERO AL 31 DE DICIEMBRE</t>
  </si>
  <si>
    <t>LINEA BASE DEL 1 DE ENERO AL 30 DE JUNIO</t>
  </si>
  <si>
    <t>LINEA BASE DEL 1 DE ENERO AL 31 DE DICIEMBRE</t>
  </si>
  <si>
    <t>INDICADOR DE AUSTERIDAD 
(1-(total giros del periodo/total giros del mismo periodo de año anterior))</t>
  </si>
  <si>
    <t>INDICADOR DE AUSTERIDAD 
(1-(total consumo unidad de medida en el periodo/total consumo unidad de medida del mismo periodo de año anterior))</t>
  </si>
  <si>
    <t>INDICADOR DE CUMPLIMIENTO EN UNIDAD DE MEDIDA
(INDICADOR DE AUSTERIDAD/META)</t>
  </si>
  <si>
    <t>INDICADOR DE CUMPLIMIENTO EN GIROS
(INDICADOR DE AUSTERIDAD/META)</t>
  </si>
  <si>
    <t>Número de horas liquidadas y pagadas.</t>
  </si>
  <si>
    <t>Número de personas contratadas (Sin incluir Cesiones).</t>
  </si>
  <si>
    <t>Número de Equipos Adquiridos.</t>
  </si>
  <si>
    <t>Horas extras diurnas, nocturnas, dominicales y festivas</t>
  </si>
  <si>
    <t>No Aplica</t>
  </si>
  <si>
    <t>Equipos Celular</t>
  </si>
  <si>
    <t>Gastos de viajes y viáticos</t>
  </si>
  <si>
    <t xml:space="preserve">Planes de telefonía móvil </t>
  </si>
  <si>
    <t>Número de líneas activas.</t>
  </si>
  <si>
    <t>Líneas de telefonía fija</t>
  </si>
  <si>
    <t>Servicio contratado de alquiler de vehículos</t>
  </si>
  <si>
    <t>Parque automotor</t>
  </si>
  <si>
    <t>Número de vehículos que componen el parque automotor.</t>
  </si>
  <si>
    <t>Cantidad de Tiquetes expedidos y utilizados.</t>
  </si>
  <si>
    <t xml:space="preserve">Número de Galones de Combustible consumidos. </t>
  </si>
  <si>
    <t xml:space="preserve">Impresión </t>
  </si>
  <si>
    <t>Fotocopiado</t>
  </si>
  <si>
    <t>Número de folios impresos.</t>
  </si>
  <si>
    <t xml:space="preserve">Número de fotocopias tomadas. </t>
  </si>
  <si>
    <t xml:space="preserve">Cantidad de suscripciones contratadas en la vigencia. </t>
  </si>
  <si>
    <t xml:space="preserve">Actividades definidas en los planes y programas de bienestar e incentivos para servidores públicos o actos protocolarios que deben atenderse misionalmente. </t>
  </si>
  <si>
    <t xml:space="preserve">Cantidad de Actividades y/o eventos realizados. </t>
  </si>
  <si>
    <t>Metros Cubicos facturados en el periodo</t>
  </si>
  <si>
    <t xml:space="preserve">Kilovatios por hora facturados en el periodo. </t>
  </si>
  <si>
    <t>¿EL GASTO / COMPONENTE SE PRIORIZA COMO GASTO ELEGIBLE PARA LA VIGENCIA?</t>
  </si>
  <si>
    <t>GASTOS CONTEMPLADOS EN EL DECRETO 492 DE 2019</t>
  </si>
  <si>
    <t>Administrativo</t>
  </si>
  <si>
    <t>Otros</t>
  </si>
  <si>
    <t>OTRAS ENTIDADES</t>
  </si>
  <si>
    <t>Nota:  Los valores deben ser registrados en pesos</t>
  </si>
  <si>
    <t>OTROS SECTORES</t>
  </si>
  <si>
    <t>Gestión_pública </t>
  </si>
  <si>
    <t>Hacienda</t>
  </si>
  <si>
    <t>Desarrollo_Económico_Indus</t>
  </si>
  <si>
    <t>Educación</t>
  </si>
  <si>
    <t>Integración_Social</t>
  </si>
  <si>
    <t>Cultura_Recreación_Deporte</t>
  </si>
  <si>
    <t>Ambiente</t>
  </si>
  <si>
    <t>Hábitat</t>
  </si>
  <si>
    <t>Seguridad_Convivencia_Justicia</t>
  </si>
  <si>
    <t>Gestión_Jurídica</t>
  </si>
  <si>
    <t>Otras_entidades</t>
  </si>
  <si>
    <t>3. Enero a diciembre</t>
  </si>
  <si>
    <t>Contratos de prestación de servicios y administración de personal FUNCIONAMIENTO</t>
  </si>
  <si>
    <t>Contratos de prestación de servicios y administración de personal INVERSIÓN*</t>
  </si>
  <si>
    <t xml:space="preserve">* Esta informacion de Inversion solo sera remitida a la Secretaria Distrital de Hacienda, para analisis interno de la DDP </t>
  </si>
  <si>
    <t xml:space="preserve">No Aplica </t>
  </si>
  <si>
    <t>No aplica.</t>
  </si>
  <si>
    <t>LINEA BASE DEL 1 DE ENERO AL 30 DE JUNIO 2021</t>
  </si>
  <si>
    <t>LINEA BASE DEL 1 DE ENERO AL 31 DE DICIEMBRE 2021</t>
  </si>
  <si>
    <t>SEGUIMIENTO DEL 1 DE ENERO AL 30 DE JUNIO 2022</t>
  </si>
  <si>
    <t>SEGUIMIENTO DEL 1 DE ENERO AL 31 DE DICIEMBRE 2022</t>
  </si>
  <si>
    <t>OBSERVACIONES</t>
  </si>
  <si>
    <t>POSPRES a Tener en cuenta</t>
  </si>
  <si>
    <t>Se debe revisar a detalle que es "Contrato de Prestación de Servicios". Para cada una de las POSPRE se miró los que corresponde a contratos de prestación de servicios.</t>
  </si>
  <si>
    <t>312019901001800 - Serv. Juridicos, Contables y Trib
314020199011800 - CXP-Serv. Juridicos, Contables y Tributarios
311020301000100 - Honorarios
314010203010100 - CXP - Honorarios
311020401000100 - Remuneración Servici
314010204010100 - CXP - Remuneración S
312019901000100 - Serv.Gest.Cartera
314020199010100 - CXP - Otros Gastos Generales
314020199011200 - CXP - COSTOS AMBIENTALES</t>
  </si>
  <si>
    <t>NA</t>
  </si>
  <si>
    <t>Aplica para la planta de personal (Permanente y Temporal)</t>
  </si>
  <si>
    <t>311010301000100 - Horas Extras
314010103010100 - CXP - Horas Extras
311010301000200 - Festivos Y Dominical
311010301000300 - CXP - Festivos Y Dom
314010103010200 - Recargo Nocturno
314010103010300 - CXP - Recargo Noctur
311010301000101 - Horas Extras-PT
311010301000201 - Festivos Y Dominical - PT
311010301000301 - Recargo Nocturno - PT</t>
  </si>
  <si>
    <t>Los Tiquetes se incluyen en la POSPRE de Gastos de Viaje</t>
  </si>
  <si>
    <t>312010501000200 - Gastos De Viaje
314020105010200 - CXP - Gastos De Viaj
312010501000101 - Viaticos Comisiones</t>
  </si>
  <si>
    <t>312010601000400 - Serv.Pub.Celulares Y
314020106010400 - CXP - Serv.Pub.Celul</t>
  </si>
  <si>
    <t>En el primer semestre del año 2021, la Empresa tenía 1.130 planes, en el mismo periodo del 2022 tiene 1.170 y como consecuencia de una buena negociación se cuenta con mayor servicio a menor costo.</t>
  </si>
  <si>
    <t>Aplica para la compra de equipos</t>
  </si>
  <si>
    <t>312011301000400 - Serv.Pub.Tel.Fijo
314020113010400 - CXP - Serv.Pub.Tel.F</t>
  </si>
  <si>
    <t xml:space="preserve">La Empresa cuenta con telefonía IP </t>
  </si>
  <si>
    <t>312010301000700 - Arrend Eq.Transporte
314020103010700 - CXP - Arrend Eq.Tran</t>
  </si>
  <si>
    <t>Servicio contratado de alquiler de vehículos (Para la operación)</t>
  </si>
  <si>
    <t>341160000000500 - Maq.Equip. Y Suminis
343011500000500 - CXP -BMPT-Maq.Equip. Y Suminis
343011600000500 - Cxp -NCSA-Maq E. Y Suminis</t>
  </si>
  <si>
    <t>Parque automotor (giros por adquisición)</t>
  </si>
  <si>
    <t>,</t>
  </si>
  <si>
    <t>El Mantenimiento no se encuentra discriminado por preventivo y correctivo.</t>
  </si>
  <si>
    <t>312010901001000 - Mantenimiento y Reparación Equipo de Tran Trac El
314020109011000 - CXP - Mtto. Y Rep. Eq.Tran.Trac.El</t>
  </si>
  <si>
    <t>312011001000100 - Combustibles
314020110010100 - CXP - Combustibles</t>
  </si>
  <si>
    <t>El giro  corresponde a pagos de  todo el combustible consumido por vehículos de la EAAB-ESP y arrendados, plantas, equipos y motos. El consumo en galones para los vehículos oficiales de enero a junio del año 2021 fue de 101.213 para el mismo periodo del 2022 fue de 130.089</t>
  </si>
  <si>
    <t>El giro y las cantidades corresponden a pagos de  todo el combustible consumido por vehículos de la EAAB-ESP y arrendados, plantas, equipos y motos. El consumo en galones para los vehículos oficiales de enero a diciembre del año 2021 fue de 229.281 para el mismo periodo del 2022 fue de 264.331</t>
  </si>
  <si>
    <t>La POSPRE de Copia y Reproducción aplica para las fotocopias y las impresiones.</t>
  </si>
  <si>
    <t>312010601000203 - Copia y Reproducción</t>
  </si>
  <si>
    <t>La cantidad de fotocopias e impresión sepresenta agregado</t>
  </si>
  <si>
    <t xml:space="preserve">Se reviso el Detalle de la POSPRE de Promoción Institucional </t>
  </si>
  <si>
    <r>
      <t xml:space="preserve">312010701000100 - Impresos , Publicaci
314020107010100 - CXP - Impresos Y Pub
</t>
    </r>
    <r>
      <rPr>
        <sz val="11"/>
        <color rgb="FFC00000"/>
        <rFont val="Calibri"/>
        <family val="2"/>
        <scheme val="minor"/>
      </rPr>
      <t>312011601000100 - Promoción Institucio (Avisos de Ley)</t>
    </r>
  </si>
  <si>
    <t>En este componente se contempla los avisos de ley para informar a la ciudadanía los cortes de agua, cambio tarifas entre otros, en general la información de debe llegar a toda la ciudadanía a través de un medio masivo de comunicación. Adicionalmente publicación de licitaciones, publicación de ley por fallecimieto de trabajadores y pensionados que también es requerido por ley.</t>
  </si>
  <si>
    <t>No todo lo que esta en la POSPRE de Promoción Institucional aplica en el concepto solicitado. Se revisaron los objetos asociados al concepto.</t>
  </si>
  <si>
    <t>312011601000100 - Promoción Institucio</t>
  </si>
  <si>
    <t>Por este componente se contratan las campañas pedagógicas</t>
  </si>
  <si>
    <t>312011601000100 - Promoción Institucio (Suscripciones)</t>
  </si>
  <si>
    <t>312010701000200 - Suscripciones Y Afil
314020107010200 - CXP - Suscripciones
312019901002500 - Derecho uso base dat</t>
  </si>
  <si>
    <t>312011501000100 - Bienestar Social
314020115010100 - CXP - Bienestar Soci</t>
  </si>
  <si>
    <t>El plan de  bienestar es aprobado cada 4 años por la administración y anualmente las actividades de la vigencia son acordados con las organizaciones sindicales. La Empresa se acoge siempre a las conmeoraciones organizadas por el Departamento Administrativo del Servicio Civil</t>
  </si>
  <si>
    <t>312011301000100 - Serv Pub. Acueducto
314020113010100 - CXP - Serv.Pub.Acued</t>
  </si>
  <si>
    <t>312011301000500 - Serv.Pub.Gas Combust
314020113010500 - CXP - Serv.Pub.Gas C</t>
  </si>
  <si>
    <t>312011301000300 - Serv.Publico Energia
314020113010300 - CXP - Serv.Publico E</t>
  </si>
  <si>
    <t>Se debe verificar dentro de la POSPRE de Gastos Generales que aplica para prestación de Servicios.</t>
  </si>
  <si>
    <t>341160000002100 - Otros servicios Técnicos y Profesionales
341160000000100 - Gastos Generales</t>
  </si>
  <si>
    <t>papelería</t>
  </si>
  <si>
    <t>Número de resmas de papel consumidas en el periodo</t>
  </si>
  <si>
    <t>Centro Gestor: 14597 y 25397</t>
  </si>
  <si>
    <t>Cajas menores</t>
  </si>
  <si>
    <t>Giro Serv. Pub. Celulares Y</t>
  </si>
  <si>
    <t>Giro Serv. Pub. Tel. Fijo</t>
  </si>
  <si>
    <r>
      <t>Resmas de papel</t>
    </r>
    <r>
      <rPr>
        <i/>
        <sz val="10"/>
        <color rgb="FF000000"/>
        <rFont val="Calibri"/>
        <family val="2"/>
        <scheme val="minor"/>
      </rPr>
      <t>*</t>
    </r>
  </si>
  <si>
    <t>N/A</t>
  </si>
  <si>
    <t xml:space="preserve">Número de líneas activas. </t>
  </si>
  <si>
    <t>2 Unidad</t>
  </si>
  <si>
    <r>
      <t>Número de líneas activas.</t>
    </r>
    <r>
      <rPr>
        <sz val="11"/>
        <color rgb="FF7030A0"/>
        <rFont val="Calibri"/>
        <family val="2"/>
        <scheme val="minor"/>
      </rPr>
      <t xml:space="preserve"> (PBX)</t>
    </r>
  </si>
  <si>
    <r>
      <t>Parque automotor</t>
    </r>
    <r>
      <rPr>
        <sz val="11"/>
        <color rgb="FF7030A0"/>
        <rFont val="Calibri"/>
        <family val="2"/>
        <scheme val="minor"/>
      </rPr>
      <t xml:space="preserve"> (No se adquirieron vehciulos para la vigencia 2021)</t>
    </r>
  </si>
  <si>
    <t xml:space="preserve">Capacitación </t>
  </si>
  <si>
    <t>PROCESO</t>
  </si>
  <si>
    <t>CONTRATACION</t>
  </si>
  <si>
    <t>TALENTO HUMANO</t>
  </si>
  <si>
    <t>SUBSECRETARIA CORPORATIVA</t>
  </si>
  <si>
    <t>Las comisiones de servicios tramitadas, se efectuaron de conformidad con las solicitudes e invitaciones allegadas a la SDHT y cuya participación era importante para la misionalidad de la Entidad</t>
  </si>
  <si>
    <t>BIENES, SERVICIOS E INFRAESTRUCTURA</t>
  </si>
  <si>
    <t>Disminucion en el consumo de unidades de medida proporcionalmente con el consumo en giro, debido a la cancelacion de unas lineas que no estaban en uso.</t>
  </si>
  <si>
    <t xml:space="preserve">Se mantuvo el consumo de unidades de medida proporcionalmente con el consumo en giro, debido a que es un costo fijo que tiene la entidad </t>
  </si>
  <si>
    <t>No se tiene contratado este tipo de servicio</t>
  </si>
  <si>
    <t>Los vehiculos se adquirieron en 2008, 2010 y 2014</t>
  </si>
  <si>
    <t xml:space="preserve">un contrato para el servicio de mantenimiento y taller para 5 vehiculos </t>
  </si>
  <si>
    <t>No aplica</t>
  </si>
  <si>
    <t>Los valores registrados corresponden a recursos de inversion</t>
  </si>
  <si>
    <t>Aumento en el consumo de unidades de medida proporcionalmente con el consumo en giro , debido al aumento en la presencialidad</t>
  </si>
  <si>
    <t>CORPORATIVA</t>
  </si>
  <si>
    <t>COMUNICACIONES</t>
  </si>
  <si>
    <t>realización o programación de recepciones, fiestas, agasajos o conmemoraciones, y que además incluyan el servicio o suministro de alimentos, que impliquen en todo caso erogaciones con cargo al presupuesto asignado</t>
  </si>
  <si>
    <t xml:space="preserve">se acogen a la oferta realizada por el DASCD y la caja de compensación familiar  </t>
  </si>
  <si>
    <t>El aumento del consumo en unidad de medida se ve reflejado por una mayor presencialidad de personal en la entidad</t>
  </si>
  <si>
    <t>El aumento del consumo en unidad de medida se ve reflejado por una mayor presencialidad de personal en la entidad.</t>
  </si>
  <si>
    <t>El aumento del consumo en unidad de medida se ve reflejado por una mayor presencialidad de personal en la entidad, adicionalmente para la energia el precio de Kws aumento durante esta vigencia.</t>
  </si>
  <si>
    <t>$ 25.059.793.297,00</t>
  </si>
  <si>
    <t>Actividades de Bienestar</t>
  </si>
  <si>
    <t>Numero Actividades </t>
  </si>
  <si>
    <t>El valor de giros entre 1 enero y el 30 de junio de 2022 corresponde a la vigencia 2021, por concepto de actividades de cierre de gestión que se realizaron finalizando diciembre 2021</t>
  </si>
  <si>
    <t xml:space="preserve"> El valor del giro por valor de $20.072.683, relacionado entre el 1 enero y el 30 de septiembre de 2022, corresponde a la vigencia 2021, por concepto de actividades de cierre de gestión (Reconocimiento a los mejores servidores de carrera administrativa de la entidad y Rendición de cuentas), que se realizaron finalizando diciembre, y que se giraron durante el año 2022. Por lo anterior para el seguimiento comprendido entre el 01 de enero y el 31 de diciembre del 2022, a los 115.498.097 gastados durante el segundo semestre, se le suman el giro correspondiente al primer semestre 2022 $ 20.072.683 , para un total $ 135.570.780</t>
  </si>
  <si>
    <t xml:space="preserve">Compensación por vacaciones </t>
  </si>
  <si>
    <t>Numero Vacaciones Pagadas</t>
  </si>
  <si>
    <t xml:space="preserve">Bonos navideños </t>
  </si>
  <si>
    <t>Numero de Bonos</t>
  </si>
  <si>
    <t> Capacitación</t>
  </si>
  <si>
    <t> Numero de Capacitaciones</t>
  </si>
  <si>
    <t>Los Giros realizado por $16.000.000 en el peridodo del 2021 corresponde al contrato del Plan Institucional de Capacitacion - PIC de la vigencia del 2020.
Los Giros realizado por $39.960.0001 en le periodo del primer semestres del 2022 Corresponde  al contrato del PIC de la vigendia del 2021.</t>
  </si>
  <si>
    <t>El PIC se contrato con la Universidad Distrital mediante contrato iteradministrativo 1181 de 2022.
Se realizaron dos de los cinco talleres virtuales en los meses de noviembre y diciembre de 2022, cada taller es de 40 horas.</t>
  </si>
  <si>
    <t xml:space="preserve">Estudios Técnicos de Rediseño institucional </t>
  </si>
  <si>
    <t> Numero de Estudios</t>
  </si>
  <si>
    <t>SUBSECRETARIA DE INSPECCION Y VIGILANCIA</t>
  </si>
  <si>
    <t>No aplica  unidad de medida toda vez que  no  se puede cuantificar  la caja menor, no se trata de recursos fisicos.</t>
  </si>
  <si>
    <t>TECNOLOGIAS</t>
  </si>
  <si>
    <t>Contratación servicios administrativos/equipos de cómputo, impresión y fotocopiado</t>
  </si>
  <si>
    <t>Licencias</t>
  </si>
  <si>
    <t>Numero de licencias adquiridas</t>
  </si>
  <si>
    <t>Se adquirio licenciamiento por funcionamiento por un valor de  $74.904.156 y por inversión el valor del licenciamiento es $917.793.084.</t>
  </si>
  <si>
    <t>Se adquirio licenciamiento por funcionamiento por un valor de  $23.183.937 y por inversión el valor del licenciamiento es $57.960.441.</t>
  </si>
  <si>
    <t>BIENES Y SERVICIOS
TECNOLOGIAS</t>
  </si>
  <si>
    <t>suministro servicio de internet</t>
  </si>
  <si>
    <t>BIENES Y SERVICIOS</t>
  </si>
  <si>
    <t>Contratación de bienes y servicios</t>
  </si>
  <si>
    <t xml:space="preserve">ASEO Y CAFETERIA </t>
  </si>
  <si>
    <t>ASEO Y CAFETERIA </t>
  </si>
  <si>
    <t xml:space="preserve">VIGILANCIA </t>
  </si>
  <si>
    <t>Servicio de Transporte</t>
  </si>
  <si>
    <t>ARRIENDOS</t>
  </si>
  <si>
    <t>Sedes Arrendadas</t>
  </si>
  <si>
    <t>un contrato por cada sede</t>
  </si>
  <si>
    <t>PAPELERIA Y FERRETERIA</t>
  </si>
  <si>
    <t>1 contrato ferreteria y un contrato  papeleria</t>
  </si>
  <si>
    <t>Los valores relacionados seran revisados de nuevo, ya que la entidad no contaba con esta informacion por cantidades, solo se media por valor girado.</t>
  </si>
  <si>
    <t>Se realizara contingencia para disminuir las horas extras.</t>
  </si>
  <si>
    <t>Se realizaron varios tipos de acciones buscando la disminución de las horas extras; sin embargo, no se obtuvo el resultado esperado, generando el reconocimiento de horas extras pagadas en el mes de diciembre.</t>
  </si>
  <si>
    <t>x</t>
  </si>
  <si>
    <t>El valor de los giros a la fecha, se debe al cobro extemporaneo por parte del proveedor, por lo tanto no se puede obtener la medicion real a junio 2022.</t>
  </si>
  <si>
    <t>Los valores relacionados seran revisados de nuevo, ya que la entidad no contaba con esta informacion por cantidades, solo se media por valor girado y se incluia gastos de inversion.</t>
  </si>
  <si>
    <t>Indemnizacion por vacaciones.</t>
  </si>
  <si>
    <t>Compensacion por vacaciones</t>
  </si>
  <si>
    <t>Numero de personas liquidadas</t>
  </si>
  <si>
    <t>El valor de las vacaciones para el año 2022 disminuye considerablemnete ya que no es necesario indemnizar a los colaboradores por efecto del concurso de meritos y se cumple lo establecido en la resolucion uaesp No 312 DE 2020.</t>
  </si>
  <si>
    <t>Se redujo el valor pagado por indemnización de vacaciones, teniendo en cuenta la disminución de retiros por temas de Concurso de merito.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</si>
</sst>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 #,##0;[Red]\-&quot;$&quot;\ #,##0"/>
    <numFmt numFmtId="8" formatCode="&quot;$&quot;\ #,##0.00;[Red]\-&quot;$&quot;\ #,##0.00"/>
    <numFmt numFmtId="42" formatCode="_-&quot;$&quot;\ * #,##0_-;\-&quot;$&quot;\ * #,##0_-;_-&quot;$&quot;\ * &quot;-&quot;_-;_-@_-"/>
    <numFmt numFmtId="43" formatCode="_-* #,##0.00_-;\-* #,##0.00_-;_-* &quot;-&quot;??_-;_-@_-"/>
    <numFmt numFmtId="164" formatCode="_-* #,##0_-;\-* #,##0_-;_-* &quot;-&quot;??_-;_-@_-"/>
    <numFmt numFmtId="165" formatCode="0.0%"/>
    <numFmt numFmtId="166" formatCode="#,##0,,"/>
    <numFmt numFmtId="167" formatCode="&quot;$&quot;\ #,##0"/>
    <numFmt numFmtId="168" formatCode="_-[$$-240A]\ * #,##0_-;\-[$$-240A]\ * #,##0_-;_-[$$-240A]\ * &quot;-&quot;??_-;_-@_-"/>
    <numFmt numFmtId="169" formatCode="0.000%"/>
    <numFmt numFmtId="170" formatCode="_-[$$-409]* #,##0_ ;_-[$$-409]* \-#,##0\ ;_-[$$-409]* &quot;-&quot;??_ ;_-@_ "/>
  </numFmts>
  <fonts count="22" x14ac:knownFonts="1">
    <font>
      <sz val="11"/>
      <color theme="1"/>
      <name val="Calibri"/>
      <family val="2"/>
      <scheme val="minor"/>
    </font>
    <font>
      <b/>
      <sz val="11"/>
      <color theme="8" tint="-0.249977111117893"/>
      <name val="Calibri"/>
      <family val="2"/>
      <scheme val="minor"/>
    </font>
    <font>
      <sz val="11"/>
      <color theme="1"/>
      <name val="Calibri"/>
      <family val="2"/>
      <scheme val="minor"/>
    </font>
    <font>
      <sz val="11"/>
      <color rgb="FF006100"/>
      <name val="Calibri"/>
      <family val="2"/>
      <scheme val="minor"/>
    </font>
    <font>
      <sz val="11"/>
      <name val="Calibri"/>
      <family val="2"/>
      <scheme val="minor"/>
    </font>
    <font>
      <b/>
      <sz val="11"/>
      <color rgb="FF000000"/>
      <name val="Calibri"/>
      <family val="2"/>
      <scheme val="minor"/>
    </font>
    <font>
      <b/>
      <sz val="11"/>
      <color rgb="FF333333"/>
      <name val="Calibri"/>
      <family val="2"/>
      <scheme val="minor"/>
    </font>
    <font>
      <b/>
      <sz val="24"/>
      <color theme="8" tint="-0.249977111117893"/>
      <name val="Calibri"/>
      <family val="2"/>
      <scheme val="minor"/>
    </font>
    <font>
      <b/>
      <sz val="11"/>
      <color theme="3"/>
      <name val="Calibri"/>
      <family val="2"/>
      <scheme val="minor"/>
    </font>
    <font>
      <sz val="11"/>
      <color theme="0" tint="-0.499984740745262"/>
      <name val="Calibri"/>
      <family val="2"/>
      <scheme val="minor"/>
    </font>
    <font>
      <b/>
      <sz val="11"/>
      <color theme="1"/>
      <name val="Calibri"/>
      <family val="2"/>
      <scheme val="minor"/>
    </font>
    <font>
      <b/>
      <sz val="9"/>
      <color indexed="81"/>
      <name val="Tahoma"/>
      <family val="2"/>
    </font>
    <font>
      <sz val="11"/>
      <color rgb="FFFF0000"/>
      <name val="Calibri"/>
      <family val="2"/>
      <scheme val="minor"/>
    </font>
    <font>
      <b/>
      <sz val="11"/>
      <name val="Calibri"/>
      <family val="2"/>
      <scheme val="minor"/>
    </font>
    <font>
      <sz val="11"/>
      <color rgb="FF7030A0"/>
      <name val="Calibri"/>
      <family val="2"/>
      <scheme val="minor"/>
    </font>
    <font>
      <sz val="7"/>
      <color rgb="FF4D5156"/>
      <name val="Arial"/>
      <family val="2"/>
    </font>
    <font>
      <sz val="11"/>
      <color rgb="FFC00000"/>
      <name val="Calibri"/>
      <family val="2"/>
      <scheme val="minor"/>
    </font>
    <font>
      <b/>
      <sz val="10"/>
      <color rgb="FF000000"/>
      <name val="Calibri"/>
      <family val="2"/>
      <scheme val="minor"/>
    </font>
    <font>
      <sz val="10"/>
      <color rgb="FF000000"/>
      <name val="Calibri"/>
      <family val="2"/>
      <scheme val="minor"/>
    </font>
    <font>
      <i/>
      <sz val="10"/>
      <color rgb="FF000000"/>
      <name val="Calibri"/>
      <family val="2"/>
      <scheme val="minor"/>
    </font>
    <font>
      <sz val="11"/>
      <color rgb="FF000000"/>
      <name val="Calibri"/>
      <family val="2"/>
    </font>
    <font>
      <sz val="11"/>
      <color rgb="FF000000"/>
      <name val="Calibri"/>
      <family val="2"/>
      <scheme val="minor"/>
    </font>
  </fonts>
  <fills count="16">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C6EFCE"/>
      </patternFill>
    </fill>
    <fill>
      <patternFill patternType="solid">
        <fgColor theme="4"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FFFF00"/>
        <bgColor indexed="64"/>
      </patternFill>
    </fill>
    <fill>
      <patternFill patternType="solid">
        <fgColor theme="0"/>
        <bgColor indexed="64"/>
      </patternFill>
    </fill>
    <fill>
      <patternFill patternType="solid">
        <fgColor theme="6" tint="0.59999389629810485"/>
        <bgColor indexed="64"/>
      </patternFill>
    </fill>
    <fill>
      <patternFill patternType="solid">
        <fgColor rgb="FFB4C6E7"/>
        <bgColor indexed="64"/>
      </patternFill>
    </fill>
  </fills>
  <borders count="100">
    <border>
      <left/>
      <right/>
      <top/>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style="thin">
        <color theme="4" tint="0.39994506668294322"/>
      </left>
      <right style="thin">
        <color theme="4" tint="0.39994506668294322"/>
      </right>
      <top style="thin">
        <color theme="4" tint="0.39994506668294322"/>
      </top>
      <bottom/>
      <diagonal/>
    </border>
    <border>
      <left style="thin">
        <color theme="4" tint="0.39994506668294322"/>
      </left>
      <right style="thin">
        <color theme="4" tint="0.39994506668294322"/>
      </right>
      <top/>
      <bottom/>
      <diagonal/>
    </border>
    <border>
      <left style="thin">
        <color theme="4" tint="0.39994506668294322"/>
      </left>
      <right style="thin">
        <color theme="4" tint="0.39994506668294322"/>
      </right>
      <top/>
      <bottom style="thin">
        <color theme="4" tint="0.39994506668294322"/>
      </bottom>
      <diagonal/>
    </border>
    <border>
      <left style="medium">
        <color theme="4" tint="0.39991454817346722"/>
      </left>
      <right style="thin">
        <color theme="4" tint="0.39994506668294322"/>
      </right>
      <top style="thin">
        <color theme="4" tint="0.39994506668294322"/>
      </top>
      <bottom style="thin">
        <color theme="4" tint="0.39994506668294322"/>
      </bottom>
      <diagonal/>
    </border>
    <border>
      <left style="thin">
        <color theme="4" tint="0.39994506668294322"/>
      </left>
      <right style="thin">
        <color theme="4" tint="0.39994506668294322"/>
      </right>
      <top style="thin">
        <color theme="4" tint="0.39994506668294322"/>
      </top>
      <bottom style="medium">
        <color theme="4" tint="0.39991454817346722"/>
      </bottom>
      <diagonal/>
    </border>
    <border>
      <left style="medium">
        <color theme="4" tint="0.39991454817346722"/>
      </left>
      <right style="thin">
        <color theme="4" tint="0.39994506668294322"/>
      </right>
      <top/>
      <bottom style="thin">
        <color theme="4" tint="0.39994506668294322"/>
      </bottom>
      <diagonal/>
    </border>
    <border>
      <left style="medium">
        <color theme="4" tint="0.39991454817346722"/>
      </left>
      <right style="thin">
        <color theme="4" tint="0.39994506668294322"/>
      </right>
      <top style="thin">
        <color theme="4" tint="0.39994506668294322"/>
      </top>
      <bottom/>
      <diagonal/>
    </border>
    <border>
      <left style="thin">
        <color theme="4" tint="0.39994506668294322"/>
      </left>
      <right style="thin">
        <color theme="4" tint="0.39994506668294322"/>
      </right>
      <top/>
      <bottom style="medium">
        <color theme="4" tint="0.39991454817346722"/>
      </bottom>
      <diagonal/>
    </border>
    <border>
      <left style="medium">
        <color theme="4" tint="0.39991454817346722"/>
      </left>
      <right style="thin">
        <color theme="4" tint="0.39994506668294322"/>
      </right>
      <top/>
      <bottom/>
      <diagonal/>
    </border>
    <border>
      <left style="medium">
        <color theme="4" tint="0.39991454817346722"/>
      </left>
      <right style="thin">
        <color theme="4" tint="0.39994506668294322"/>
      </right>
      <top/>
      <bottom style="medium">
        <color theme="4" tint="0.39991454817346722"/>
      </bottom>
      <diagonal/>
    </border>
    <border>
      <left style="medium">
        <color theme="4" tint="0.39991454817346722"/>
      </left>
      <right style="medium">
        <color theme="4" tint="0.39991454817346722"/>
      </right>
      <top/>
      <bottom style="thin">
        <color theme="4" tint="0.39994506668294322"/>
      </bottom>
      <diagonal/>
    </border>
    <border>
      <left style="thin">
        <color theme="4" tint="0.39994506668294322"/>
      </left>
      <right/>
      <top/>
      <bottom style="thin">
        <color theme="4" tint="0.39994506668294322"/>
      </bottom>
      <diagonal/>
    </border>
    <border>
      <left style="medium">
        <color theme="4" tint="0.39991454817346722"/>
      </left>
      <right style="medium">
        <color theme="4" tint="0.39991454817346722"/>
      </right>
      <top style="thin">
        <color theme="4" tint="0.39994506668294322"/>
      </top>
      <bottom style="thin">
        <color theme="4" tint="0.39994506668294322"/>
      </bottom>
      <diagonal/>
    </border>
    <border>
      <left style="medium">
        <color theme="4" tint="0.39991454817346722"/>
      </left>
      <right style="medium">
        <color theme="4" tint="0.39991454817346722"/>
      </right>
      <top style="thin">
        <color theme="4" tint="0.39994506668294322"/>
      </top>
      <bottom style="medium">
        <color theme="4" tint="0.39991454817346722"/>
      </bottom>
      <diagonal/>
    </border>
    <border>
      <left style="thin">
        <color theme="4" tint="0.39994506668294322"/>
      </left>
      <right style="thin">
        <color theme="4" tint="0.39994506668294322"/>
      </right>
      <top style="thin">
        <color theme="4" tint="0.39994506668294322"/>
      </top>
      <bottom style="medium">
        <color theme="4" tint="0.39988402966399123"/>
      </bottom>
      <diagonal/>
    </border>
    <border>
      <left style="medium">
        <color theme="4" tint="0.39991454817346722"/>
      </left>
      <right style="thin">
        <color theme="4" tint="0.39994506668294322"/>
      </right>
      <top style="thin">
        <color theme="4" tint="0.39994506668294322"/>
      </top>
      <bottom style="medium">
        <color theme="4" tint="0.39988402966399123"/>
      </bottom>
      <diagonal/>
    </border>
    <border>
      <left style="thin">
        <color theme="4" tint="0.39994506668294322"/>
      </left>
      <right style="thin">
        <color theme="4" tint="0.39994506668294322"/>
      </right>
      <top style="medium">
        <color theme="4" tint="0.39988402966399123"/>
      </top>
      <bottom style="thin">
        <color theme="4" tint="0.39994506668294322"/>
      </bottom>
      <diagonal/>
    </border>
    <border>
      <left style="thin">
        <color theme="4" tint="0.39994506668294322"/>
      </left>
      <right/>
      <top/>
      <bottom/>
      <diagonal/>
    </border>
    <border>
      <left style="medium">
        <color theme="4" tint="0.39988402966399123"/>
      </left>
      <right/>
      <top style="medium">
        <color theme="4" tint="0.39988402966399123"/>
      </top>
      <bottom style="medium">
        <color theme="4" tint="0.39988402966399123"/>
      </bottom>
      <diagonal/>
    </border>
    <border>
      <left/>
      <right/>
      <top style="medium">
        <color theme="4" tint="0.39988402966399123"/>
      </top>
      <bottom style="medium">
        <color theme="4" tint="0.39988402966399123"/>
      </bottom>
      <diagonal/>
    </border>
    <border>
      <left style="medium">
        <color theme="4" tint="0.39991454817346722"/>
      </left>
      <right style="thin">
        <color theme="4" tint="0.39994506668294322"/>
      </right>
      <top style="medium">
        <color theme="4" tint="0.39988402966399123"/>
      </top>
      <bottom style="thin">
        <color theme="4" tint="0.39994506668294322"/>
      </bottom>
      <diagonal/>
    </border>
    <border>
      <left style="medium">
        <color theme="4" tint="0.39988402966399123"/>
      </left>
      <right style="medium">
        <color theme="4" tint="0.39988402966399123"/>
      </right>
      <top style="thin">
        <color theme="4" tint="0.39994506668294322"/>
      </top>
      <bottom style="thin">
        <color theme="4" tint="0.39994506668294322"/>
      </bottom>
      <diagonal/>
    </border>
    <border>
      <left style="medium">
        <color theme="4" tint="0.39988402966399123"/>
      </left>
      <right style="medium">
        <color theme="4" tint="0.39988402966399123"/>
      </right>
      <top style="thin">
        <color theme="4" tint="0.39994506668294322"/>
      </top>
      <bottom style="medium">
        <color theme="4" tint="0.39988402966399123"/>
      </bottom>
      <diagonal/>
    </border>
    <border>
      <left style="thin">
        <color theme="4" tint="0.39988402966399123"/>
      </left>
      <right style="thin">
        <color theme="4" tint="0.39988402966399123"/>
      </right>
      <top style="thin">
        <color theme="4" tint="0.39988402966399123"/>
      </top>
      <bottom style="thin">
        <color theme="4" tint="0.39988402966399123"/>
      </bottom>
      <diagonal/>
    </border>
    <border>
      <left style="medium">
        <color theme="4" tint="0.39988402966399123"/>
      </left>
      <right style="medium">
        <color theme="4" tint="0.39988402966399123"/>
      </right>
      <top/>
      <bottom style="thin">
        <color theme="4" tint="0.39994506668294322"/>
      </bottom>
      <diagonal/>
    </border>
    <border>
      <left style="medium">
        <color theme="4" tint="0.39988402966399123"/>
      </left>
      <right style="medium">
        <color theme="4" tint="0.39988402966399123"/>
      </right>
      <top style="thin">
        <color theme="4" tint="0.39994506668294322"/>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style="thin">
        <color indexed="64"/>
      </right>
      <top style="thin">
        <color theme="4" tint="0.39997558519241921"/>
      </top>
      <bottom style="thin">
        <color indexed="64"/>
      </bottom>
      <diagonal/>
    </border>
    <border>
      <left style="thin">
        <color indexed="64"/>
      </left>
      <right style="thin">
        <color theme="4" tint="0.39997558519241921"/>
      </right>
      <top style="thin">
        <color theme="4" tint="0.39997558519241921"/>
      </top>
      <bottom style="thin">
        <color indexed="64"/>
      </bottom>
      <diagonal/>
    </border>
    <border>
      <left style="thin">
        <color theme="4" tint="0.39997558519241921"/>
      </left>
      <right style="thin">
        <color indexed="64"/>
      </right>
      <top style="thin">
        <color indexed="64"/>
      </top>
      <bottom style="thin">
        <color theme="4" tint="0.39997558519241921"/>
      </bottom>
      <diagonal/>
    </border>
    <border>
      <left style="thin">
        <color indexed="64"/>
      </left>
      <right style="thin">
        <color theme="4" tint="0.39997558519241921"/>
      </right>
      <top style="thin">
        <color indexed="64"/>
      </top>
      <bottom style="thin">
        <color theme="4" tint="0.39997558519241921"/>
      </bottom>
      <diagonal/>
    </border>
    <border>
      <left/>
      <right style="thin">
        <color theme="4" tint="0.39997558519241921"/>
      </right>
      <top style="thin">
        <color theme="4" tint="0.39997558519241921"/>
      </top>
      <bottom style="thin">
        <color indexed="64"/>
      </bottom>
      <diagonal/>
    </border>
    <border>
      <left/>
      <right style="thin">
        <color theme="4" tint="0.39997558519241921"/>
      </right>
      <top style="thin">
        <color indexed="64"/>
      </top>
      <bottom style="thin">
        <color theme="4" tint="0.39997558519241921"/>
      </bottom>
      <diagonal/>
    </border>
    <border>
      <left style="thin">
        <color theme="4" tint="0.39997558519241921"/>
      </left>
      <right style="thin">
        <color theme="4" tint="0.39997558519241921"/>
      </right>
      <top style="thin">
        <color theme="4" tint="0.39997558519241921"/>
      </top>
      <bottom style="thin">
        <color indexed="64"/>
      </bottom>
      <diagonal/>
    </border>
    <border>
      <left style="thin">
        <color theme="4" tint="0.39997558519241921"/>
      </left>
      <right style="thin">
        <color theme="4" tint="0.39997558519241921"/>
      </right>
      <top style="thin">
        <color indexed="64"/>
      </top>
      <bottom style="thin">
        <color theme="4" tint="0.39997558519241921"/>
      </bottom>
      <diagonal/>
    </border>
    <border>
      <left style="thin">
        <color theme="4" tint="0.39997558519241921"/>
      </left>
      <right/>
      <top/>
      <bottom/>
      <diagonal/>
    </border>
    <border>
      <left style="thin">
        <color theme="4" tint="0.39994506668294322"/>
      </left>
      <right/>
      <top style="medium">
        <color theme="4" tint="0.39991454817346722"/>
      </top>
      <bottom/>
      <diagonal/>
    </border>
    <border>
      <left style="thin">
        <color theme="4" tint="0.39994506668294322"/>
      </left>
      <right style="thin">
        <color theme="4" tint="0.39994506668294322"/>
      </right>
      <top style="medium">
        <color theme="4" tint="0.39988402966399123"/>
      </top>
      <bottom/>
      <diagonal/>
    </border>
    <border>
      <left style="thin">
        <color theme="4" tint="0.39994506668294322"/>
      </left>
      <right style="thin">
        <color theme="4" tint="0.39994506668294322"/>
      </right>
      <top/>
      <bottom style="medium">
        <color theme="4" tint="0.39988402966399123"/>
      </bottom>
      <diagonal/>
    </border>
    <border>
      <left style="thin">
        <color theme="4" tint="0.39994506668294322"/>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4506668294322"/>
      </left>
      <right/>
      <top/>
      <bottom style="thin">
        <color theme="4" tint="0.39997558519241921"/>
      </bottom>
      <diagonal/>
    </border>
    <border>
      <left/>
      <right style="thin">
        <color theme="4" tint="0.39997558519241921"/>
      </right>
      <top/>
      <bottom style="thin">
        <color theme="4" tint="0.39997558519241921"/>
      </bottom>
      <diagonal/>
    </border>
    <border>
      <left/>
      <right/>
      <top/>
      <bottom style="thin">
        <color theme="4" tint="0.39994506668294322"/>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right style="thin">
        <color theme="4" tint="0.39997558519241921"/>
      </right>
      <top/>
      <bottom/>
      <diagonal/>
    </border>
    <border>
      <left style="thin">
        <color theme="4" tint="0.39988402966399123"/>
      </left>
      <right/>
      <top style="thin">
        <color theme="4" tint="0.39988402966399123"/>
      </top>
      <bottom style="thin">
        <color theme="4" tint="0.39988402966399123"/>
      </bottom>
      <diagonal/>
    </border>
    <border>
      <left/>
      <right style="thin">
        <color theme="4" tint="0.39988402966399123"/>
      </right>
      <top style="thin">
        <color theme="4" tint="0.39988402966399123"/>
      </top>
      <bottom style="thin">
        <color theme="4" tint="0.39988402966399123"/>
      </bottom>
      <diagonal/>
    </border>
    <border>
      <left/>
      <right/>
      <top style="thin">
        <color theme="4" tint="0.39988402966399123"/>
      </top>
      <bottom style="thin">
        <color theme="4" tint="0.39988402966399123"/>
      </bottom>
      <diagonal/>
    </border>
    <border>
      <left/>
      <right/>
      <top style="thin">
        <color theme="4" tint="0.39988402966399123"/>
      </top>
      <bottom/>
      <diagonal/>
    </border>
    <border>
      <left style="medium">
        <color theme="4" tint="0.39991454817346722"/>
      </left>
      <right style="thin">
        <color theme="4" tint="0.39994506668294322"/>
      </right>
      <top style="medium">
        <color theme="4" tint="0.39991454817346722"/>
      </top>
      <bottom/>
      <diagonal/>
    </border>
    <border>
      <left style="thin">
        <color theme="4" tint="0.39994506668294322"/>
      </left>
      <right style="medium">
        <color theme="4" tint="0.39991454817346722"/>
      </right>
      <top style="thin">
        <color theme="4" tint="0.39994506668294322"/>
      </top>
      <bottom/>
      <diagonal/>
    </border>
    <border>
      <left style="medium">
        <color theme="4" tint="0.39991454817346722"/>
      </left>
      <right style="medium">
        <color theme="4" tint="0.39991454817346722"/>
      </right>
      <top style="thin">
        <color theme="4" tint="0.39994506668294322"/>
      </top>
      <bottom/>
      <diagonal/>
    </border>
    <border>
      <left style="thin">
        <color theme="4" tint="0.39994506668294322"/>
      </left>
      <right style="medium">
        <color theme="4" tint="0.39991454817346722"/>
      </right>
      <top/>
      <bottom style="thin">
        <color theme="4" tint="0.39994506668294322"/>
      </bottom>
      <diagonal/>
    </border>
    <border>
      <left style="medium">
        <color theme="4" tint="0.39988402966399123"/>
      </left>
      <right style="medium">
        <color theme="4" tint="0.39988402966399123"/>
      </right>
      <top style="thin">
        <color theme="4" tint="0.39994506668294322"/>
      </top>
      <bottom style="medium">
        <color theme="4" tint="0.39985351115451523"/>
      </bottom>
      <diagonal/>
    </border>
    <border>
      <left style="medium">
        <color theme="4" tint="0.39988402966399123"/>
      </left>
      <right style="medium">
        <color theme="4" tint="0.39988402966399123"/>
      </right>
      <top style="medium">
        <color theme="4" tint="0.39985351115451523"/>
      </top>
      <bottom style="thin">
        <color theme="4" tint="0.39994506668294322"/>
      </bottom>
      <diagonal/>
    </border>
    <border>
      <left style="medium">
        <color rgb="FFBFBFBF"/>
      </left>
      <right style="medium">
        <color rgb="FFBFBFBF"/>
      </right>
      <top style="medium">
        <color rgb="FFBFBFBF"/>
      </top>
      <bottom style="medium">
        <color rgb="FFBFBFBF"/>
      </bottom>
      <diagonal/>
    </border>
    <border>
      <left/>
      <right style="medium">
        <color rgb="FFBFBFBF"/>
      </right>
      <top style="medium">
        <color rgb="FFBFBFBF"/>
      </top>
      <bottom style="medium">
        <color rgb="FFBFBFBF"/>
      </bottom>
      <diagonal/>
    </border>
    <border>
      <left style="medium">
        <color rgb="FFBFBFBF"/>
      </left>
      <right style="medium">
        <color rgb="FFBFBFBF"/>
      </right>
      <top/>
      <bottom style="medium">
        <color rgb="FFBFBFBF"/>
      </bottom>
      <diagonal/>
    </border>
    <border>
      <left/>
      <right style="medium">
        <color rgb="FFBFBFBF"/>
      </right>
      <top/>
      <bottom style="medium">
        <color rgb="FFBFBFBF"/>
      </bottom>
      <diagonal/>
    </border>
    <border>
      <left style="thin">
        <color theme="4" tint="0.39994506668294322"/>
      </left>
      <right style="thin">
        <color theme="4" tint="0.39994506668294322"/>
      </right>
      <top style="thin">
        <color theme="4" tint="0.39994506668294322"/>
      </top>
      <bottom style="thin">
        <color theme="4" tint="0.39991454817346722"/>
      </bottom>
      <diagonal/>
    </border>
    <border>
      <left style="thin">
        <color theme="4" tint="0.39994506668294322"/>
      </left>
      <right style="medium">
        <color theme="4" tint="0.39988402966399123"/>
      </right>
      <top style="thin">
        <color theme="4" tint="0.39994506668294322"/>
      </top>
      <bottom style="thin">
        <color theme="4" tint="0.39991454817346722"/>
      </bottom>
      <diagonal/>
    </border>
    <border>
      <left style="thin">
        <color indexed="64"/>
      </left>
      <right style="thin">
        <color indexed="64"/>
      </right>
      <top style="thin">
        <color indexed="64"/>
      </top>
      <bottom style="thin">
        <color indexed="64"/>
      </bottom>
      <diagonal/>
    </border>
    <border>
      <left/>
      <right style="thin">
        <color theme="4" tint="0.39994506668294322"/>
      </right>
      <top style="thin">
        <color theme="4" tint="0.39994506668294322"/>
      </top>
      <bottom style="medium">
        <color theme="4" tint="0.39988402966399123"/>
      </bottom>
      <diagonal/>
    </border>
    <border>
      <left/>
      <right style="thin">
        <color theme="4" tint="0.39994506668294322"/>
      </right>
      <top/>
      <bottom style="thin">
        <color theme="4" tint="0.39994506668294322"/>
      </bottom>
      <diagonal/>
    </border>
    <border>
      <left/>
      <right style="thin">
        <color theme="4" tint="0.39994506668294322"/>
      </right>
      <top style="thin">
        <color theme="4" tint="0.39994506668294322"/>
      </top>
      <bottom style="thin">
        <color theme="4" tint="0.39994506668294322"/>
      </bottom>
      <diagonal/>
    </border>
    <border>
      <left style="thin">
        <color theme="4" tint="0.39994506668294322"/>
      </left>
      <right/>
      <top style="thin">
        <color theme="4" tint="0.39994506668294322"/>
      </top>
      <bottom style="thin">
        <color theme="4" tint="0.39994506668294322"/>
      </bottom>
      <diagonal/>
    </border>
    <border>
      <left/>
      <right style="thin">
        <color theme="4" tint="0.39994506668294322"/>
      </right>
      <top style="thin">
        <color theme="4" tint="0.39994506668294322"/>
      </top>
      <bottom/>
      <diagonal/>
    </border>
    <border>
      <left/>
      <right style="thin">
        <color theme="4" tint="0.39994506668294322"/>
      </right>
      <top/>
      <bottom/>
      <diagonal/>
    </border>
    <border>
      <left/>
      <right style="thin">
        <color theme="4" tint="0.39994506668294322"/>
      </right>
      <top/>
      <bottom style="medium">
        <color theme="4" tint="0.39991454817346722"/>
      </bottom>
      <diagonal/>
    </border>
    <border>
      <left/>
      <right style="thin">
        <color theme="4" tint="0.39994506668294322"/>
      </right>
      <top style="medium">
        <color theme="4" tint="0.39991454817346722"/>
      </top>
      <bottom/>
      <diagonal/>
    </border>
    <border>
      <left style="thin">
        <color indexed="64"/>
      </left>
      <right/>
      <top style="thin">
        <color indexed="64"/>
      </top>
      <bottom style="thin">
        <color indexed="64"/>
      </bottom>
      <diagonal/>
    </border>
    <border>
      <left style="medium">
        <color theme="4" tint="0.39988402966399123"/>
      </left>
      <right/>
      <top style="thin">
        <color theme="4" tint="0.39994506668294322"/>
      </top>
      <bottom style="thin">
        <color theme="4" tint="0.39994506668294322"/>
      </bottom>
      <diagonal/>
    </border>
    <border>
      <left style="medium">
        <color theme="4" tint="0.39988402966399123"/>
      </left>
      <right/>
      <top style="thin">
        <color theme="4" tint="0.39994506668294322"/>
      </top>
      <bottom/>
      <diagonal/>
    </border>
    <border>
      <left style="thin">
        <color theme="4" tint="0.39997558519241921"/>
      </left>
      <right style="medium">
        <color theme="4" tint="0.39988402966399123"/>
      </right>
      <top style="thin">
        <color theme="4" tint="0.39994506668294322"/>
      </top>
      <bottom style="thin">
        <color theme="4" tint="0.39994506668294322"/>
      </bottom>
      <diagonal/>
    </border>
    <border>
      <left/>
      <right style="medium">
        <color theme="4" tint="0.39988402966399123"/>
      </right>
      <top style="thin">
        <color theme="4" tint="0.39994506668294322"/>
      </top>
      <bottom style="thin">
        <color theme="4" tint="0.39994506668294322"/>
      </bottom>
      <diagonal/>
    </border>
    <border>
      <left style="medium">
        <color theme="4" tint="0.39991454817346722"/>
      </left>
      <right/>
      <top/>
      <bottom style="thin">
        <color theme="4" tint="0.39994506668294322"/>
      </bottom>
      <diagonal/>
    </border>
    <border>
      <left style="medium">
        <color theme="4" tint="0.39988402966399123"/>
      </left>
      <right style="thin">
        <color theme="4" tint="0.39997558519241921"/>
      </right>
      <top style="thin">
        <color theme="4" tint="0.39994506668294322"/>
      </top>
      <bottom style="thin">
        <color theme="4" tint="0.39994506668294322"/>
      </bottom>
      <diagonal/>
    </border>
    <border>
      <left/>
      <right style="medium">
        <color theme="4" tint="0.39991454817346722"/>
      </right>
      <top/>
      <bottom style="thin">
        <color theme="4" tint="0.39994506668294322"/>
      </bottom>
      <diagonal/>
    </border>
    <border>
      <left style="medium">
        <color theme="4" tint="0.39988402966399123"/>
      </left>
      <right style="medium">
        <color theme="4" tint="0.39988402966399123"/>
      </right>
      <top style="thin">
        <color theme="4" tint="0.39997558519241921"/>
      </top>
      <bottom style="thin">
        <color theme="4" tint="0.39994506668294322"/>
      </bottom>
      <diagonal/>
    </border>
    <border>
      <left style="medium">
        <color theme="4" tint="0.39991454817346722"/>
      </left>
      <right style="thin">
        <color theme="4" tint="0.39994506668294322"/>
      </right>
      <top/>
      <bottom style="thin">
        <color theme="4" tint="0.39997558519241921"/>
      </bottom>
      <diagonal/>
    </border>
    <border>
      <left style="medium">
        <color theme="4" tint="0.39988402966399123"/>
      </left>
      <right style="medium">
        <color theme="4" tint="0.39988402966399123"/>
      </right>
      <top style="thin">
        <color theme="4" tint="0.39994506668294322"/>
      </top>
      <bottom style="thin">
        <color theme="4" tint="0.39997558519241921"/>
      </bottom>
      <diagonal/>
    </border>
    <border>
      <left style="medium">
        <color theme="4" tint="0.39991454817346722"/>
      </left>
      <right style="thin">
        <color theme="4" tint="0.39994506668294322"/>
      </right>
      <top style="thin">
        <color theme="4" tint="0.39994506668294322"/>
      </top>
      <bottom style="thin">
        <color theme="4" tint="0.39997558519241921"/>
      </bottom>
      <diagonal/>
    </border>
    <border>
      <left style="medium">
        <color theme="4" tint="0.39991454817346722"/>
      </left>
      <right style="medium">
        <color theme="4" tint="0.39991454817346722"/>
      </right>
      <top/>
      <bottom/>
      <diagonal/>
    </border>
    <border>
      <left style="thin">
        <color indexed="64"/>
      </left>
      <right/>
      <top/>
      <bottom/>
      <diagonal/>
    </border>
    <border>
      <left style="thin">
        <color theme="4" tint="0.39997558519241921"/>
      </left>
      <right style="thin">
        <color theme="4" tint="0.39994506668294322"/>
      </right>
      <top style="thin">
        <color theme="4" tint="0.39994506668294322"/>
      </top>
      <bottom style="thin">
        <color theme="4" tint="0.39997558519241921"/>
      </bottom>
      <diagonal/>
    </border>
    <border>
      <left style="thin">
        <color theme="4" tint="0.39994506668294322"/>
      </left>
      <right/>
      <top style="thin">
        <color theme="4" tint="0.39994506668294322"/>
      </top>
      <bottom/>
      <diagonal/>
    </border>
    <border>
      <left style="thin">
        <color theme="4" tint="0.39997558519241921"/>
      </left>
      <right/>
      <top style="thin">
        <color theme="4" tint="0.39997558519241921"/>
      </top>
      <bottom style="thin">
        <color theme="4" tint="0.39997558519241921"/>
      </bottom>
      <diagonal/>
    </border>
    <border>
      <left style="thin">
        <color theme="4" tint="0.39997558519241921"/>
      </left>
      <right style="thin">
        <color indexed="64"/>
      </right>
      <top style="thin">
        <color theme="4" tint="0.39997558519241921"/>
      </top>
      <bottom style="thin">
        <color theme="4" tint="0.39997558519241921"/>
      </bottom>
      <diagonal/>
    </border>
    <border>
      <left style="thin">
        <color indexed="64"/>
      </left>
      <right style="thin">
        <color indexed="64"/>
      </right>
      <top/>
      <bottom/>
      <diagonal/>
    </border>
    <border>
      <left style="thin">
        <color indexed="64"/>
      </left>
      <right/>
      <top style="thin">
        <color theme="4" tint="0.39997558519241921"/>
      </top>
      <bottom/>
      <diagonal/>
    </border>
    <border>
      <left style="medium">
        <color theme="4" tint="0.39991454817346722"/>
      </left>
      <right style="thin">
        <color theme="4" tint="0.39994506668294322"/>
      </right>
      <top style="thin">
        <color theme="4" tint="0.39997558519241921"/>
      </top>
      <bottom/>
      <diagonal/>
    </border>
    <border>
      <left style="thin">
        <color theme="4" tint="0.39994506668294322"/>
      </left>
      <right style="thin">
        <color theme="4" tint="0.39994506668294322"/>
      </right>
      <top style="thin">
        <color theme="4" tint="0.39997558519241921"/>
      </top>
      <bottom style="thin">
        <color theme="4" tint="0.39994506668294322"/>
      </bottom>
      <diagonal/>
    </border>
    <border>
      <left style="thin">
        <color theme="4" tint="0.39994506668294322"/>
      </left>
      <right style="medium">
        <color theme="4" tint="0.39988402966399123"/>
      </right>
      <top style="thin">
        <color theme="4" tint="0.39997558519241921"/>
      </top>
      <bottom style="thin">
        <color theme="4" tint="0.39994506668294322"/>
      </bottom>
      <diagonal/>
    </border>
    <border>
      <left style="medium">
        <color theme="4" tint="0.39991454817346722"/>
      </left>
      <right style="medium">
        <color theme="4" tint="0.39991454817346722"/>
      </right>
      <top style="thin">
        <color theme="4" tint="0.39997558519241921"/>
      </top>
      <bottom style="thin">
        <color theme="4" tint="0.39994506668294322"/>
      </bottom>
      <diagonal/>
    </border>
    <border>
      <left style="medium">
        <color theme="4" tint="0.39991454817346722"/>
      </left>
      <right style="thin">
        <color theme="4" tint="0.39994506668294322"/>
      </right>
      <top style="thin">
        <color theme="4" tint="0.39997558519241921"/>
      </top>
      <bottom style="thin">
        <color theme="4" tint="0.39994506668294322"/>
      </bottom>
      <diagonal/>
    </border>
    <border>
      <left style="thin">
        <color theme="4" tint="0.39994506668294322"/>
      </left>
      <right style="medium">
        <color theme="4" tint="0.39991454817346722"/>
      </right>
      <top style="thin">
        <color theme="4" tint="0.39997558519241921"/>
      </top>
      <bottom style="thin">
        <color theme="4" tint="0.39994506668294322"/>
      </bottom>
      <diagonal/>
    </border>
  </borders>
  <cellStyleXfs count="7">
    <xf numFmtId="0" fontId="0" fillId="0" borderId="0"/>
    <xf numFmtId="42" fontId="2" fillId="0" borderId="0" applyFont="0" applyFill="0" applyBorder="0" applyAlignment="0" applyProtection="0"/>
    <xf numFmtId="9" fontId="2" fillId="0" borderId="0" applyFont="0" applyFill="0" applyBorder="0" applyAlignment="0" applyProtection="0"/>
    <xf numFmtId="0" fontId="3" fillId="6"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2" fontId="2" fillId="0" borderId="0" applyFont="0" applyFill="0" applyBorder="0" applyAlignment="0" applyProtection="0"/>
  </cellStyleXfs>
  <cellXfs count="315">
    <xf numFmtId="0" fontId="0" fillId="0" borderId="0" xfId="0"/>
    <xf numFmtId="0" fontId="0" fillId="0" borderId="0" xfId="0" applyAlignment="1">
      <alignment horizontal="left" vertical="center"/>
    </xf>
    <xf numFmtId="0" fontId="0" fillId="2" borderId="2" xfId="0" applyFill="1" applyBorder="1" applyAlignment="1">
      <alignment vertical="center"/>
    </xf>
    <xf numFmtId="0" fontId="0" fillId="2" borderId="0" xfId="0" applyFill="1" applyAlignment="1">
      <alignment vertical="center"/>
    </xf>
    <xf numFmtId="0" fontId="3" fillId="6" borderId="0" xfId="3" applyAlignment="1">
      <alignment horizontal="center" vertical="center"/>
    </xf>
    <xf numFmtId="0" fontId="0" fillId="2" borderId="4" xfId="0" applyFill="1" applyBorder="1" applyAlignment="1">
      <alignment vertical="center"/>
    </xf>
    <xf numFmtId="0" fontId="0" fillId="2" borderId="3" xfId="0" applyFill="1" applyBorder="1" applyAlignment="1">
      <alignment vertical="center"/>
    </xf>
    <xf numFmtId="0" fontId="0" fillId="2" borderId="25" xfId="0" applyFill="1" applyBorder="1" applyAlignment="1">
      <alignment vertical="center"/>
    </xf>
    <xf numFmtId="0" fontId="0" fillId="2" borderId="25" xfId="0" applyFill="1" applyBorder="1" applyAlignment="1">
      <alignment vertical="center" wrapText="1"/>
    </xf>
    <xf numFmtId="9" fontId="0" fillId="2" borderId="13" xfId="2" applyFont="1" applyFill="1" applyBorder="1" applyAlignment="1" applyProtection="1">
      <alignment horizontal="center" vertical="center"/>
      <protection locked="0"/>
    </xf>
    <xf numFmtId="9" fontId="0" fillId="2" borderId="12" xfId="0" applyNumberFormat="1" applyFill="1" applyBorder="1" applyAlignment="1" applyProtection="1">
      <alignment horizontal="center" vertical="center"/>
      <protection locked="0"/>
    </xf>
    <xf numFmtId="9" fontId="0" fillId="2" borderId="13" xfId="2" applyFont="1" applyFill="1" applyBorder="1" applyAlignment="1" applyProtection="1">
      <alignment horizontal="center" vertical="center"/>
    </xf>
    <xf numFmtId="9" fontId="0" fillId="2" borderId="12" xfId="0" applyNumberFormat="1" applyFill="1" applyBorder="1" applyAlignment="1">
      <alignment horizontal="center" vertical="center"/>
    </xf>
    <xf numFmtId="0" fontId="0" fillId="2" borderId="0" xfId="0" applyFill="1" applyProtection="1">
      <protection locked="0"/>
    </xf>
    <xf numFmtId="0" fontId="0" fillId="0" borderId="0" xfId="0" applyProtection="1">
      <protection locked="0"/>
    </xf>
    <xf numFmtId="0" fontId="1" fillId="4" borderId="25" xfId="0" applyFont="1" applyFill="1" applyBorder="1" applyAlignment="1" applyProtection="1">
      <alignment horizontal="right" vertical="center" wrapText="1"/>
      <protection locked="0"/>
    </xf>
    <xf numFmtId="0" fontId="1" fillId="2" borderId="0" xfId="0" applyFont="1" applyFill="1" applyAlignment="1" applyProtection="1">
      <alignment horizontal="center" vertical="center" wrapText="1"/>
      <protection locked="0"/>
    </xf>
    <xf numFmtId="0" fontId="1" fillId="2" borderId="28" xfId="0" applyFont="1" applyFill="1" applyBorder="1" applyAlignment="1" applyProtection="1">
      <alignment horizontal="center" vertical="center" wrapText="1"/>
      <protection locked="0"/>
    </xf>
    <xf numFmtId="0" fontId="1" fillId="10" borderId="38" xfId="0" applyFont="1" applyFill="1" applyBorder="1" applyAlignment="1" applyProtection="1">
      <alignment horizontal="center" vertical="center" wrapText="1"/>
      <protection locked="0"/>
    </xf>
    <xf numFmtId="0" fontId="1" fillId="7" borderId="38" xfId="0" applyFont="1" applyFill="1" applyBorder="1" applyAlignment="1" applyProtection="1">
      <alignment horizontal="center" vertical="center" wrapText="1"/>
      <protection locked="0"/>
    </xf>
    <xf numFmtId="0" fontId="1" fillId="8" borderId="28" xfId="0" applyFont="1" applyFill="1" applyBorder="1" applyAlignment="1" applyProtection="1">
      <alignment horizontal="center" vertical="center" wrapText="1"/>
      <protection locked="0"/>
    </xf>
    <xf numFmtId="0" fontId="4" fillId="0" borderId="4" xfId="0" applyFont="1" applyBorder="1" applyAlignment="1" applyProtection="1">
      <alignment horizontal="left" vertical="center" wrapText="1"/>
      <protection locked="0"/>
    </xf>
    <xf numFmtId="9" fontId="4" fillId="0" borderId="13" xfId="2" applyFont="1" applyBorder="1" applyAlignment="1" applyProtection="1">
      <alignment horizontal="center" vertical="center" wrapText="1"/>
      <protection locked="0"/>
    </xf>
    <xf numFmtId="0" fontId="0" fillId="0" borderId="12" xfId="0" applyBorder="1" applyAlignment="1" applyProtection="1">
      <alignment horizontal="right" vertical="center"/>
      <protection locked="0"/>
    </xf>
    <xf numFmtId="42" fontId="0" fillId="0" borderId="4" xfId="1" applyFont="1" applyBorder="1" applyAlignment="1" applyProtection="1">
      <alignment horizontal="right" vertical="center"/>
      <protection locked="0"/>
    </xf>
    <xf numFmtId="9" fontId="0" fillId="0" borderId="4" xfId="2" applyFont="1" applyBorder="1" applyAlignment="1" applyProtection="1">
      <alignment horizontal="center" vertical="center"/>
      <protection locked="0"/>
    </xf>
    <xf numFmtId="0" fontId="4" fillId="0" borderId="1"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42" fontId="0" fillId="0" borderId="45" xfId="1" applyFont="1" applyBorder="1" applyAlignment="1" applyProtection="1">
      <alignment horizontal="right" vertical="center"/>
      <protection locked="0"/>
    </xf>
    <xf numFmtId="0" fontId="4" fillId="0" borderId="6" xfId="0" applyFont="1" applyBorder="1" applyAlignment="1" applyProtection="1">
      <alignment horizontal="left" vertical="center" wrapText="1"/>
      <protection locked="0"/>
    </xf>
    <xf numFmtId="0" fontId="0" fillId="0" borderId="0" xfId="0" applyAlignment="1" applyProtection="1">
      <alignment wrapText="1"/>
      <protection locked="0"/>
    </xf>
    <xf numFmtId="0" fontId="1" fillId="9" borderId="28" xfId="0" applyFont="1" applyFill="1" applyBorder="1" applyAlignment="1" applyProtection="1">
      <alignment horizontal="center" vertical="center" wrapText="1"/>
      <protection locked="0"/>
    </xf>
    <xf numFmtId="0" fontId="1" fillId="11" borderId="28" xfId="0" applyFont="1" applyFill="1" applyBorder="1" applyAlignment="1" applyProtection="1">
      <alignment horizontal="center" vertical="center" wrapText="1"/>
      <protection locked="0"/>
    </xf>
    <xf numFmtId="0" fontId="1" fillId="2" borderId="38" xfId="0" applyFont="1" applyFill="1" applyBorder="1" applyAlignment="1" applyProtection="1">
      <alignment horizontal="center" vertical="center" wrapText="1"/>
      <protection locked="0"/>
    </xf>
    <xf numFmtId="0" fontId="1" fillId="4" borderId="49" xfId="0" applyFont="1" applyFill="1" applyBorder="1" applyAlignment="1" applyProtection="1">
      <alignment horizontal="right" vertical="center" wrapText="1"/>
      <protection locked="0"/>
    </xf>
    <xf numFmtId="164" fontId="1" fillId="5" borderId="0" xfId="4" applyNumberFormat="1" applyFont="1" applyFill="1" applyBorder="1" applyAlignment="1" applyProtection="1">
      <alignment horizontal="center" wrapText="1"/>
      <protection locked="0"/>
    </xf>
    <xf numFmtId="164" fontId="0" fillId="0" borderId="0" xfId="4" applyNumberFormat="1" applyFont="1" applyAlignment="1" applyProtection="1">
      <alignment horizontal="center"/>
      <protection locked="0"/>
    </xf>
    <xf numFmtId="9" fontId="0" fillId="0" borderId="0" xfId="2" applyFont="1" applyProtection="1">
      <protection locked="0"/>
    </xf>
    <xf numFmtId="164" fontId="1" fillId="4" borderId="49" xfId="4" applyNumberFormat="1" applyFont="1" applyFill="1" applyBorder="1" applyAlignment="1" applyProtection="1">
      <alignment horizontal="right" vertical="center" wrapText="1"/>
      <protection locked="0"/>
    </xf>
    <xf numFmtId="164" fontId="1" fillId="8" borderId="28" xfId="4" applyNumberFormat="1" applyFont="1" applyFill="1" applyBorder="1" applyAlignment="1" applyProtection="1">
      <alignment horizontal="center" vertical="center" wrapText="1"/>
      <protection locked="0"/>
    </xf>
    <xf numFmtId="164" fontId="0" fillId="0" borderId="12" xfId="4" applyNumberFormat="1" applyFont="1" applyBorder="1" applyAlignment="1" applyProtection="1">
      <alignment horizontal="right" vertical="center"/>
      <protection locked="0"/>
    </xf>
    <xf numFmtId="164" fontId="0" fillId="0" borderId="0" xfId="4" applyNumberFormat="1" applyFont="1" applyProtection="1">
      <protection locked="0"/>
    </xf>
    <xf numFmtId="164" fontId="1" fillId="4" borderId="50" xfId="4" applyNumberFormat="1" applyFont="1" applyFill="1" applyBorder="1" applyAlignment="1" applyProtection="1">
      <alignment horizontal="right" vertical="center" wrapText="1"/>
      <protection locked="0"/>
    </xf>
    <xf numFmtId="0" fontId="0" fillId="12" borderId="0" xfId="0" applyFill="1" applyAlignment="1" applyProtection="1">
      <alignment wrapText="1"/>
      <protection locked="0"/>
    </xf>
    <xf numFmtId="0" fontId="5" fillId="12" borderId="53" xfId="0" applyFont="1" applyFill="1" applyBorder="1" applyAlignment="1" applyProtection="1">
      <alignment horizontal="center" vertical="center" wrapText="1"/>
      <protection locked="0"/>
    </xf>
    <xf numFmtId="9" fontId="4" fillId="13" borderId="13" xfId="2" applyFont="1" applyFill="1" applyBorder="1" applyAlignment="1" applyProtection="1">
      <alignment horizontal="center" vertical="center" wrapText="1"/>
      <protection locked="0"/>
    </xf>
    <xf numFmtId="164" fontId="4" fillId="13" borderId="23" xfId="4" applyNumberFormat="1" applyFont="1" applyFill="1" applyBorder="1" applyAlignment="1" applyProtection="1">
      <alignment horizontal="center" vertical="center" wrapText="1"/>
      <protection locked="0"/>
    </xf>
    <xf numFmtId="164" fontId="4" fillId="13" borderId="27" xfId="4" applyNumberFormat="1" applyFont="1" applyFill="1" applyBorder="1" applyAlignment="1" applyProtection="1">
      <alignment horizontal="center" vertical="center" wrapText="1"/>
      <protection locked="0"/>
    </xf>
    <xf numFmtId="164" fontId="4" fillId="13" borderId="24" xfId="4" applyNumberFormat="1" applyFont="1" applyFill="1" applyBorder="1" applyAlignment="1" applyProtection="1">
      <alignment horizontal="center" vertical="center" wrapText="1"/>
      <protection locked="0"/>
    </xf>
    <xf numFmtId="9" fontId="4" fillId="13" borderId="1" xfId="2" applyFont="1" applyFill="1" applyBorder="1" applyAlignment="1" applyProtection="1">
      <alignment horizontal="center" vertical="center" wrapText="1"/>
      <protection locked="0"/>
    </xf>
    <xf numFmtId="9" fontId="4" fillId="13" borderId="2" xfId="2" applyFont="1" applyFill="1" applyBorder="1" applyAlignment="1" applyProtection="1">
      <alignment horizontal="center" vertical="center" wrapText="1"/>
      <protection locked="0"/>
    </xf>
    <xf numFmtId="9" fontId="4" fillId="13" borderId="6" xfId="2" applyFont="1" applyFill="1" applyBorder="1" applyAlignment="1" applyProtection="1">
      <alignment horizontal="center" vertical="center" wrapText="1"/>
      <protection locked="0"/>
    </xf>
    <xf numFmtId="0" fontId="4" fillId="13" borderId="4" xfId="0" applyFont="1" applyFill="1" applyBorder="1" applyAlignment="1" applyProtection="1">
      <alignment horizontal="left" vertical="center" wrapText="1"/>
      <protection locked="0"/>
    </xf>
    <xf numFmtId="164" fontId="4" fillId="13" borderId="26" xfId="4" applyNumberFormat="1" applyFont="1" applyFill="1" applyBorder="1" applyAlignment="1" applyProtection="1">
      <alignment horizontal="center" vertical="center" wrapText="1"/>
      <protection locked="0"/>
    </xf>
    <xf numFmtId="0" fontId="4" fillId="13" borderId="1" xfId="0" applyFont="1" applyFill="1" applyBorder="1" applyAlignment="1" applyProtection="1">
      <alignment horizontal="left" vertical="center" wrapText="1"/>
      <protection locked="0"/>
    </xf>
    <xf numFmtId="164" fontId="0" fillId="0" borderId="12" xfId="0" applyNumberFormat="1" applyBorder="1" applyAlignment="1" applyProtection="1">
      <alignment horizontal="right" vertical="center"/>
      <protection locked="0"/>
    </xf>
    <xf numFmtId="42" fontId="0" fillId="0" borderId="4" xfId="1" applyFont="1" applyFill="1" applyBorder="1" applyAlignment="1" applyProtection="1">
      <alignment horizontal="right" vertical="center"/>
      <protection locked="0"/>
    </xf>
    <xf numFmtId="164" fontId="4" fillId="0" borderId="26" xfId="4" applyNumberFormat="1" applyFont="1" applyFill="1" applyBorder="1" applyAlignment="1" applyProtection="1">
      <alignment horizontal="center" vertical="center" wrapText="1"/>
      <protection locked="0"/>
    </xf>
    <xf numFmtId="164" fontId="4" fillId="0" borderId="23" xfId="4" applyNumberFormat="1" applyFont="1" applyFill="1" applyBorder="1" applyAlignment="1" applyProtection="1">
      <alignment horizontal="center" vertical="center" wrapText="1"/>
      <protection locked="0"/>
    </xf>
    <xf numFmtId="0" fontId="0" fillId="0" borderId="14" xfId="0" applyBorder="1" applyAlignment="1" applyProtection="1">
      <alignment horizontal="right" vertical="center"/>
      <protection locked="0"/>
    </xf>
    <xf numFmtId="42" fontId="0" fillId="0" borderId="1" xfId="1" applyFont="1" applyFill="1" applyBorder="1" applyAlignment="1" applyProtection="1">
      <alignment horizontal="right" vertical="center"/>
      <protection locked="0"/>
    </xf>
    <xf numFmtId="6" fontId="0" fillId="0" borderId="4" xfId="1" applyNumberFormat="1" applyFont="1" applyFill="1" applyBorder="1" applyAlignment="1" applyProtection="1">
      <alignment horizontal="right" vertical="center"/>
      <protection locked="0"/>
    </xf>
    <xf numFmtId="164" fontId="4" fillId="0" borderId="27" xfId="4" applyNumberFormat="1" applyFont="1" applyFill="1" applyBorder="1" applyAlignment="1" applyProtection="1">
      <alignment horizontal="center" vertical="center" wrapText="1"/>
      <protection locked="0"/>
    </xf>
    <xf numFmtId="164" fontId="4" fillId="0" borderId="24" xfId="4" applyNumberFormat="1" applyFont="1" applyFill="1" applyBorder="1" applyAlignment="1" applyProtection="1">
      <alignment horizontal="center" vertical="center" wrapText="1"/>
      <protection locked="0"/>
    </xf>
    <xf numFmtId="0" fontId="0" fillId="0" borderId="15" xfId="0" applyBorder="1" applyAlignment="1" applyProtection="1">
      <alignment horizontal="right" vertical="center"/>
      <protection locked="0"/>
    </xf>
    <xf numFmtId="0" fontId="4" fillId="0" borderId="2"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13" fillId="14" borderId="4" xfId="0" applyFont="1" applyFill="1" applyBorder="1" applyAlignment="1" applyProtection="1">
      <alignment horizontal="center" vertical="center" wrapText="1"/>
      <protection locked="0"/>
    </xf>
    <xf numFmtId="0" fontId="4" fillId="14" borderId="1" xfId="0" applyFont="1" applyFill="1" applyBorder="1" applyAlignment="1" applyProtection="1">
      <alignment horizontal="left" vertical="center" wrapText="1"/>
      <protection locked="0"/>
    </xf>
    <xf numFmtId="0" fontId="14" fillId="0" borderId="4" xfId="0" applyFont="1" applyBorder="1" applyAlignment="1" applyProtection="1">
      <alignment horizontal="left" vertical="center" wrapText="1"/>
      <protection locked="0"/>
    </xf>
    <xf numFmtId="164" fontId="4" fillId="0" borderId="26" xfId="4" applyNumberFormat="1" applyFont="1" applyBorder="1" applyAlignment="1" applyProtection="1">
      <alignment horizontal="center" vertical="center" wrapText="1"/>
      <protection locked="0"/>
    </xf>
    <xf numFmtId="0" fontId="4" fillId="14" borderId="4" xfId="0" applyFont="1" applyFill="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9" fontId="4" fillId="0" borderId="1" xfId="2" applyFont="1" applyBorder="1" applyAlignment="1" applyProtection="1">
      <alignment horizontal="center" vertical="center" wrapText="1"/>
      <protection locked="0"/>
    </xf>
    <xf numFmtId="164" fontId="4" fillId="0" borderId="23" xfId="4" applyNumberFormat="1" applyFont="1" applyBorder="1" applyAlignment="1" applyProtection="1">
      <alignment horizontal="center" vertical="center" wrapText="1"/>
      <protection locked="0"/>
    </xf>
    <xf numFmtId="0" fontId="15" fillId="0" borderId="0" xfId="0" applyFont="1"/>
    <xf numFmtId="1" fontId="0" fillId="0" borderId="0" xfId="0" applyNumberFormat="1" applyProtection="1">
      <protection locked="0"/>
    </xf>
    <xf numFmtId="9" fontId="4" fillId="0" borderId="1" xfId="2" applyFont="1" applyBorder="1" applyAlignment="1" applyProtection="1">
      <alignment horizontal="left" vertical="center" wrapText="1"/>
      <protection locked="0"/>
    </xf>
    <xf numFmtId="42" fontId="0" fillId="0" borderId="1" xfId="1" applyFont="1" applyBorder="1" applyAlignment="1" applyProtection="1">
      <alignment horizontal="right" vertical="center"/>
      <protection locked="0"/>
    </xf>
    <xf numFmtId="0" fontId="0" fillId="0" borderId="1"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165" fontId="0" fillId="0" borderId="1" xfId="2" applyNumberFormat="1" applyFont="1" applyFill="1" applyBorder="1" applyAlignment="1" applyProtection="1">
      <alignment horizontal="center" vertical="center" wrapText="1"/>
      <protection locked="0"/>
    </xf>
    <xf numFmtId="9" fontId="0" fillId="0" borderId="13" xfId="2" applyFont="1" applyBorder="1" applyAlignment="1" applyProtection="1">
      <alignment horizontal="center" vertical="center" wrapText="1"/>
      <protection locked="0"/>
    </xf>
    <xf numFmtId="164" fontId="0" fillId="0" borderId="23" xfId="4" applyNumberFormat="1" applyFont="1" applyFill="1" applyBorder="1" applyAlignment="1" applyProtection="1">
      <alignment horizontal="center" vertical="center" wrapText="1"/>
      <protection locked="0"/>
    </xf>
    <xf numFmtId="164" fontId="0" fillId="0" borderId="23" xfId="4" applyNumberFormat="1" applyFont="1" applyBorder="1" applyAlignment="1" applyProtection="1">
      <alignment horizontal="center" vertical="center" wrapText="1"/>
      <protection locked="0"/>
    </xf>
    <xf numFmtId="165" fontId="0" fillId="2" borderId="13" xfId="2" applyNumberFormat="1" applyFont="1" applyFill="1" applyBorder="1" applyAlignment="1" applyProtection="1">
      <alignment horizontal="center" vertical="center"/>
    </xf>
    <xf numFmtId="0" fontId="0" fillId="0" borderId="12" xfId="0" applyBorder="1" applyAlignment="1" applyProtection="1">
      <alignment horizontal="center" vertical="center" wrapText="1"/>
      <protection locked="0"/>
    </xf>
    <xf numFmtId="164" fontId="0" fillId="0" borderId="4" xfId="2" applyNumberFormat="1" applyFont="1" applyBorder="1" applyAlignment="1" applyProtection="1">
      <alignment horizontal="center" vertical="center"/>
      <protection locked="0"/>
    </xf>
    <xf numFmtId="164" fontId="0" fillId="0" borderId="26" xfId="4" applyNumberFormat="1" applyFont="1" applyBorder="1" applyAlignment="1" applyProtection="1">
      <alignment horizontal="center" vertical="center" wrapText="1"/>
      <protection locked="0"/>
    </xf>
    <xf numFmtId="164" fontId="0" fillId="0" borderId="12" xfId="4" applyNumberFormat="1" applyFont="1" applyFill="1" applyBorder="1" applyAlignment="1" applyProtection="1">
      <alignment horizontal="right" vertical="center"/>
      <protection locked="0"/>
    </xf>
    <xf numFmtId="165" fontId="0" fillId="0" borderId="13" xfId="2" applyNumberFormat="1" applyFont="1" applyBorder="1" applyAlignment="1" applyProtection="1">
      <alignment horizontal="center" vertical="center" wrapText="1"/>
      <protection locked="0"/>
    </xf>
    <xf numFmtId="0" fontId="16" fillId="14" borderId="1" xfId="0" applyFont="1" applyFill="1" applyBorder="1" applyAlignment="1" applyProtection="1">
      <alignment horizontal="left" vertical="center" wrapText="1"/>
      <protection locked="0"/>
    </xf>
    <xf numFmtId="164" fontId="4" fillId="0" borderId="27" xfId="4" applyNumberFormat="1" applyFont="1" applyBorder="1" applyAlignment="1" applyProtection="1">
      <alignment horizontal="center" vertical="center" wrapText="1"/>
      <protection locked="0"/>
    </xf>
    <xf numFmtId="9" fontId="0" fillId="0" borderId="4" xfId="2" applyFont="1" applyBorder="1" applyAlignment="1" applyProtection="1">
      <alignment horizontal="center" vertical="center" wrapText="1"/>
      <protection locked="0"/>
    </xf>
    <xf numFmtId="164" fontId="0" fillId="0" borderId="12" xfId="4" applyNumberFormat="1" applyFont="1" applyBorder="1" applyAlignment="1" applyProtection="1">
      <alignment horizontal="center" vertical="center"/>
      <protection locked="0"/>
    </xf>
    <xf numFmtId="164" fontId="4" fillId="0" borderId="27" xfId="4" applyNumberFormat="1" applyFont="1" applyBorder="1" applyAlignment="1" applyProtection="1">
      <alignment vertical="center" wrapText="1"/>
      <protection locked="0"/>
    </xf>
    <xf numFmtId="42" fontId="0" fillId="0" borderId="8" xfId="1" applyFont="1" applyBorder="1" applyAlignment="1" applyProtection="1">
      <alignment vertical="center"/>
      <protection locked="0"/>
    </xf>
    <xf numFmtId="0" fontId="4" fillId="14" borderId="4" xfId="0" applyFont="1" applyFill="1" applyBorder="1" applyAlignment="1" applyProtection="1">
      <alignment vertical="center" wrapText="1"/>
      <protection locked="0"/>
    </xf>
    <xf numFmtId="164" fontId="4" fillId="0" borderId="57" xfId="4" applyNumberFormat="1" applyFont="1" applyBorder="1" applyAlignment="1" applyProtection="1">
      <alignment vertical="center" wrapText="1"/>
      <protection locked="0"/>
    </xf>
    <xf numFmtId="0" fontId="4" fillId="14" borderId="2" xfId="0" applyFont="1" applyFill="1" applyBorder="1" applyAlignment="1" applyProtection="1">
      <alignment horizontal="left" vertical="center" wrapText="1"/>
      <protection locked="0"/>
    </xf>
    <xf numFmtId="164" fontId="4" fillId="0" borderId="58" xfId="4" applyNumberFormat="1" applyFont="1" applyBorder="1" applyAlignment="1" applyProtection="1">
      <alignment horizontal="center" vertical="center" wrapText="1"/>
      <protection locked="0"/>
    </xf>
    <xf numFmtId="0" fontId="4" fillId="14" borderId="6" xfId="0" applyFont="1" applyFill="1" applyBorder="1" applyAlignment="1" applyProtection="1">
      <alignment horizontal="left" vertical="center" wrapText="1"/>
      <protection locked="0"/>
    </xf>
    <xf numFmtId="164" fontId="10" fillId="0" borderId="12" xfId="4" applyNumberFormat="1" applyFont="1" applyBorder="1" applyAlignment="1" applyProtection="1">
      <alignment horizontal="left" vertical="center" wrapText="1"/>
      <protection locked="0"/>
    </xf>
    <xf numFmtId="0" fontId="10" fillId="0" borderId="4" xfId="0" applyFont="1" applyBorder="1" applyAlignment="1" applyProtection="1">
      <alignment horizontal="left" vertical="center" wrapText="1"/>
      <protection locked="0"/>
    </xf>
    <xf numFmtId="164" fontId="0" fillId="0" borderId="26" xfId="5" applyNumberFormat="1" applyFont="1" applyBorder="1" applyAlignment="1" applyProtection="1">
      <alignment horizontal="center" vertical="center" wrapText="1"/>
      <protection locked="0"/>
    </xf>
    <xf numFmtId="42" fontId="0" fillId="0" borderId="4" xfId="6" applyFont="1" applyBorder="1" applyAlignment="1" applyProtection="1">
      <alignment horizontal="right" vertical="center"/>
      <protection locked="0"/>
    </xf>
    <xf numFmtId="3" fontId="0" fillId="0" borderId="12" xfId="0" applyNumberFormat="1" applyBorder="1" applyAlignment="1" applyProtection="1">
      <alignment horizontal="right" vertical="center"/>
      <protection locked="0"/>
    </xf>
    <xf numFmtId="164" fontId="0" fillId="0" borderId="12" xfId="5" applyNumberFormat="1" applyFont="1" applyBorder="1" applyAlignment="1" applyProtection="1">
      <alignment horizontal="right" vertical="center"/>
      <protection locked="0"/>
    </xf>
    <xf numFmtId="164" fontId="12" fillId="0" borderId="4" xfId="2" applyNumberFormat="1" applyFont="1" applyBorder="1" applyAlignment="1" applyProtection="1">
      <alignment horizontal="center" vertical="center"/>
      <protection locked="0"/>
    </xf>
    <xf numFmtId="0" fontId="17" fillId="15" borderId="59" xfId="0" applyFont="1" applyFill="1" applyBorder="1" applyAlignment="1">
      <alignment horizontal="center" vertical="center"/>
    </xf>
    <xf numFmtId="0" fontId="17" fillId="15" borderId="60" xfId="0" applyFont="1" applyFill="1" applyBorder="1" applyAlignment="1">
      <alignment horizontal="center" vertical="center"/>
    </xf>
    <xf numFmtId="0" fontId="18" fillId="0" borderId="59" xfId="0" applyFont="1" applyBorder="1" applyAlignment="1">
      <alignment vertical="center"/>
    </xf>
    <xf numFmtId="166" fontId="12" fillId="0" borderId="61" xfId="0" applyNumberFormat="1" applyFont="1" applyBorder="1" applyAlignment="1">
      <alignment horizontal="center" vertical="center"/>
    </xf>
    <xf numFmtId="166" fontId="12" fillId="0" borderId="62" xfId="0" applyNumberFormat="1" applyFont="1" applyBorder="1" applyAlignment="1">
      <alignment horizontal="center" vertical="center"/>
    </xf>
    <xf numFmtId="3" fontId="0" fillId="0" borderId="0" xfId="0" applyNumberFormat="1" applyProtection="1">
      <protection locked="0"/>
    </xf>
    <xf numFmtId="0" fontId="18" fillId="0" borderId="61" xfId="0" applyFont="1" applyBorder="1" applyAlignment="1">
      <alignment vertical="center"/>
    </xf>
    <xf numFmtId="43" fontId="0" fillId="0" borderId="0" xfId="4" applyFont="1" applyProtection="1">
      <protection locked="0"/>
    </xf>
    <xf numFmtId="3" fontId="12" fillId="0" borderId="61" xfId="0" applyNumberFormat="1" applyFont="1" applyBorder="1" applyAlignment="1">
      <alignment horizontal="center" vertical="center"/>
    </xf>
    <xf numFmtId="3" fontId="18" fillId="0" borderId="62" xfId="0" applyNumberFormat="1" applyFont="1" applyBorder="1" applyAlignment="1">
      <alignment horizontal="center" vertical="center"/>
    </xf>
    <xf numFmtId="164" fontId="1" fillId="4" borderId="49" xfId="4" applyNumberFormat="1" applyFont="1" applyFill="1" applyBorder="1" applyAlignment="1" applyProtection="1">
      <alignment horizontal="center" vertical="center" wrapText="1"/>
      <protection locked="0"/>
    </xf>
    <xf numFmtId="9" fontId="4" fillId="0" borderId="13" xfId="2" applyFont="1" applyBorder="1" applyAlignment="1" applyProtection="1">
      <alignment horizontal="left" vertical="center" wrapText="1"/>
      <protection locked="0"/>
    </xf>
    <xf numFmtId="164" fontId="4" fillId="9" borderId="23" xfId="4" applyNumberFormat="1" applyFont="1" applyFill="1" applyBorder="1" applyAlignment="1" applyProtection="1">
      <alignment horizontal="center" vertical="center" wrapText="1"/>
      <protection locked="0"/>
    </xf>
    <xf numFmtId="42" fontId="0" fillId="9" borderId="4" xfId="1" applyFont="1" applyFill="1" applyBorder="1" applyAlignment="1" applyProtection="1">
      <alignment horizontal="right" vertical="center"/>
      <protection locked="0"/>
    </xf>
    <xf numFmtId="0" fontId="0" fillId="9" borderId="12" xfId="0" applyFill="1" applyBorder="1" applyAlignment="1" applyProtection="1">
      <alignment horizontal="right" vertical="center"/>
      <protection locked="0"/>
    </xf>
    <xf numFmtId="42" fontId="0" fillId="9" borderId="1" xfId="1" applyFont="1" applyFill="1" applyBorder="1" applyAlignment="1" applyProtection="1">
      <alignment horizontal="right" vertical="center"/>
      <protection locked="0"/>
    </xf>
    <xf numFmtId="0" fontId="0" fillId="9" borderId="14" xfId="0" applyFill="1" applyBorder="1" applyAlignment="1" applyProtection="1">
      <alignment horizontal="right" vertical="center"/>
      <protection locked="0"/>
    </xf>
    <xf numFmtId="164" fontId="0" fillId="0" borderId="0" xfId="0" applyNumberFormat="1" applyProtection="1">
      <protection locked="0"/>
    </xf>
    <xf numFmtId="42" fontId="0" fillId="0" borderId="0" xfId="0" applyNumberFormat="1" applyProtection="1">
      <protection locked="0"/>
    </xf>
    <xf numFmtId="164" fontId="4" fillId="0" borderId="12" xfId="4" applyNumberFormat="1" applyFont="1" applyBorder="1" applyAlignment="1" applyProtection="1">
      <alignment horizontal="right" vertical="center"/>
      <protection locked="0"/>
    </xf>
    <xf numFmtId="42" fontId="4" fillId="0" borderId="4" xfId="1" applyFont="1" applyBorder="1" applyAlignment="1" applyProtection="1">
      <alignment horizontal="right" vertical="center"/>
      <protection locked="0"/>
    </xf>
    <xf numFmtId="42" fontId="0" fillId="0" borderId="12" xfId="0" applyNumberFormat="1" applyBorder="1" applyAlignment="1" applyProtection="1">
      <alignment horizontal="right" vertical="center"/>
      <protection locked="0"/>
    </xf>
    <xf numFmtId="8" fontId="0" fillId="0" borderId="4" xfId="2" applyNumberFormat="1" applyFont="1" applyBorder="1" applyAlignment="1" applyProtection="1">
      <alignment horizontal="center" vertical="center"/>
      <protection locked="0"/>
    </xf>
    <xf numFmtId="165" fontId="0" fillId="0" borderId="0" xfId="0" applyNumberFormat="1" applyProtection="1">
      <protection locked="0"/>
    </xf>
    <xf numFmtId="164" fontId="4" fillId="9" borderId="1" xfId="4" applyNumberFormat="1" applyFont="1" applyFill="1" applyBorder="1" applyAlignment="1" applyProtection="1">
      <alignment horizontal="center" vertical="center" wrapText="1"/>
      <protection locked="0"/>
    </xf>
    <xf numFmtId="167" fontId="4" fillId="9" borderId="1" xfId="2" applyNumberFormat="1" applyFont="1" applyFill="1" applyBorder="1" applyAlignment="1" applyProtection="1">
      <alignment horizontal="center" vertical="center" wrapText="1"/>
      <protection locked="0"/>
    </xf>
    <xf numFmtId="164" fontId="0" fillId="9" borderId="14" xfId="4" applyNumberFormat="1" applyFont="1" applyFill="1" applyBorder="1" applyAlignment="1" applyProtection="1">
      <alignment horizontal="right" vertical="center"/>
      <protection locked="0"/>
    </xf>
    <xf numFmtId="168" fontId="2" fillId="9" borderId="23" xfId="5" applyNumberFormat="1" applyFont="1" applyFill="1" applyBorder="1" applyAlignment="1" applyProtection="1">
      <alignment horizontal="center" vertical="center" wrapText="1"/>
      <protection locked="0"/>
    </xf>
    <xf numFmtId="9" fontId="0" fillId="0" borderId="4" xfId="2" applyFont="1" applyFill="1" applyBorder="1" applyAlignment="1" applyProtection="1">
      <alignment horizontal="center" vertical="center"/>
      <protection locked="0"/>
    </xf>
    <xf numFmtId="9" fontId="4" fillId="0" borderId="2" xfId="2" applyFont="1" applyBorder="1" applyAlignment="1" applyProtection="1">
      <alignment horizontal="center" vertical="center" wrapText="1"/>
      <protection locked="0"/>
    </xf>
    <xf numFmtId="164" fontId="4" fillId="9" borderId="27" xfId="4" applyNumberFormat="1" applyFont="1" applyFill="1" applyBorder="1" applyAlignment="1" applyProtection="1">
      <alignment horizontal="center" vertical="center" wrapText="1"/>
      <protection locked="0"/>
    </xf>
    <xf numFmtId="42" fontId="0" fillId="9" borderId="4" xfId="1" applyFont="1" applyFill="1" applyBorder="1" applyAlignment="1" applyProtection="1">
      <alignment horizontal="center" vertical="center"/>
      <protection locked="0"/>
    </xf>
    <xf numFmtId="0" fontId="0" fillId="9" borderId="14" xfId="0" applyFill="1" applyBorder="1" applyAlignment="1" applyProtection="1">
      <alignment horizontal="center" vertical="center"/>
      <protection locked="0"/>
    </xf>
    <xf numFmtId="42" fontId="0" fillId="9" borderId="1" xfId="1" applyFont="1" applyFill="1" applyBorder="1" applyAlignment="1" applyProtection="1">
      <alignment horizontal="center" vertical="center"/>
      <protection locked="0"/>
    </xf>
    <xf numFmtId="164" fontId="4" fillId="9" borderId="26" xfId="4" applyNumberFormat="1" applyFont="1" applyFill="1" applyBorder="1" applyAlignment="1" applyProtection="1">
      <alignment horizontal="center" vertical="center" wrapText="1"/>
      <protection locked="0"/>
    </xf>
    <xf numFmtId="9" fontId="4" fillId="0" borderId="63" xfId="2" applyFont="1" applyBorder="1" applyAlignment="1" applyProtection="1">
      <alignment horizontal="center" vertical="center" wrapText="1"/>
      <protection locked="0"/>
    </xf>
    <xf numFmtId="9" fontId="4" fillId="0" borderId="64" xfId="2" applyFont="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10" fillId="12" borderId="65" xfId="0" applyFont="1" applyFill="1" applyBorder="1" applyAlignment="1" applyProtection="1">
      <alignment horizontal="center" vertical="center" wrapText="1"/>
      <protection locked="0"/>
    </xf>
    <xf numFmtId="0" fontId="10" fillId="0" borderId="65" xfId="0" applyFont="1" applyBorder="1" applyAlignment="1" applyProtection="1">
      <alignment horizontal="center" vertical="center" wrapText="1"/>
      <protection locked="0"/>
    </xf>
    <xf numFmtId="0" fontId="0" fillId="0" borderId="12" xfId="0" applyBorder="1" applyAlignment="1" applyProtection="1">
      <alignment horizontal="left" vertical="center"/>
      <protection locked="0"/>
    </xf>
    <xf numFmtId="9" fontId="4" fillId="0" borderId="69" xfId="2" applyFont="1" applyBorder="1" applyAlignment="1" applyProtection="1">
      <alignment horizontal="center" vertical="center" wrapText="1"/>
      <protection locked="0"/>
    </xf>
    <xf numFmtId="9" fontId="4" fillId="0" borderId="69" xfId="2" applyFont="1" applyFill="1" applyBorder="1" applyAlignment="1" applyProtection="1">
      <alignment horizontal="center" vertical="center" wrapText="1"/>
      <protection locked="0"/>
    </xf>
    <xf numFmtId="9" fontId="0" fillId="0" borderId="13" xfId="2" applyFont="1" applyFill="1" applyBorder="1" applyAlignment="1" applyProtection="1">
      <alignment horizontal="center" vertical="center"/>
      <protection locked="0"/>
    </xf>
    <xf numFmtId="9" fontId="0" fillId="0" borderId="12" xfId="0" applyNumberFormat="1" applyBorder="1" applyAlignment="1" applyProtection="1">
      <alignment horizontal="center" vertical="center"/>
      <protection locked="0"/>
    </xf>
    <xf numFmtId="42" fontId="0" fillId="0" borderId="1" xfId="1" applyFont="1" applyBorder="1" applyAlignment="1" applyProtection="1">
      <alignment horizontal="right" vertical="center" wrapText="1"/>
      <protection locked="0"/>
    </xf>
    <xf numFmtId="10" fontId="0" fillId="2" borderId="13" xfId="2" applyNumberFormat="1" applyFont="1" applyFill="1" applyBorder="1" applyAlignment="1" applyProtection="1">
      <alignment horizontal="center" vertical="center"/>
    </xf>
    <xf numFmtId="169" fontId="0" fillId="2" borderId="13" xfId="2" applyNumberFormat="1" applyFont="1" applyFill="1" applyBorder="1" applyAlignment="1" applyProtection="1">
      <alignment horizontal="center" vertical="center"/>
      <protection locked="0"/>
    </xf>
    <xf numFmtId="165" fontId="0" fillId="2" borderId="12" xfId="0" applyNumberFormat="1" applyFill="1" applyBorder="1" applyAlignment="1" applyProtection="1">
      <alignment horizontal="center" vertical="center"/>
      <protection locked="0"/>
    </xf>
    <xf numFmtId="10" fontId="0" fillId="2" borderId="12" xfId="0" applyNumberFormat="1" applyFill="1" applyBorder="1" applyAlignment="1" applyProtection="1">
      <alignment horizontal="center" vertical="center"/>
      <protection locked="0"/>
    </xf>
    <xf numFmtId="0" fontId="0" fillId="0" borderId="12" xfId="0" applyBorder="1" applyAlignment="1" applyProtection="1">
      <alignment horizontal="left" vertical="center" wrapText="1"/>
      <protection locked="0"/>
    </xf>
    <xf numFmtId="0" fontId="20" fillId="0" borderId="0" xfId="0" applyFont="1" applyAlignment="1">
      <alignment vertical="top" wrapText="1"/>
    </xf>
    <xf numFmtId="164" fontId="4" fillId="0" borderId="24" xfId="4" applyNumberFormat="1" applyFont="1" applyBorder="1" applyAlignment="1" applyProtection="1">
      <alignment horizontal="center" vertical="center" wrapText="1"/>
      <protection locked="0"/>
    </xf>
    <xf numFmtId="164" fontId="0" fillId="0" borderId="12" xfId="4" applyNumberFormat="1" applyFont="1" applyBorder="1" applyAlignment="1" applyProtection="1">
      <alignment horizontal="left" vertical="center" wrapText="1"/>
      <protection locked="0"/>
    </xf>
    <xf numFmtId="6" fontId="0" fillId="0" borderId="1" xfId="1" applyNumberFormat="1" applyFont="1" applyBorder="1" applyAlignment="1" applyProtection="1">
      <alignment horizontal="right" vertical="center"/>
      <protection locked="0"/>
    </xf>
    <xf numFmtId="42" fontId="0" fillId="0" borderId="45" xfId="1" applyFont="1" applyBorder="1" applyAlignment="1" applyProtection="1">
      <alignment horizontal="left" vertical="center"/>
      <protection locked="0"/>
    </xf>
    <xf numFmtId="42" fontId="0" fillId="0" borderId="45" xfId="1" applyFont="1" applyBorder="1" applyAlignment="1" applyProtection="1">
      <alignment horizontal="left" vertical="center" wrapText="1"/>
      <protection locked="0"/>
    </xf>
    <xf numFmtId="9" fontId="4" fillId="0" borderId="6" xfId="2" applyFont="1" applyBorder="1" applyAlignment="1" applyProtection="1">
      <alignment horizontal="center" vertical="center" wrapText="1"/>
      <protection locked="0"/>
    </xf>
    <xf numFmtId="42" fontId="0" fillId="0" borderId="6" xfId="1" applyFont="1" applyBorder="1" applyAlignment="1" applyProtection="1">
      <alignment horizontal="right" vertical="center"/>
      <protection locked="0"/>
    </xf>
    <xf numFmtId="42" fontId="0" fillId="0" borderId="45" xfId="1" applyFont="1" applyBorder="1" applyAlignment="1" applyProtection="1">
      <alignment horizontal="center" vertical="center" wrapText="1"/>
      <protection locked="0"/>
    </xf>
    <xf numFmtId="0" fontId="5" fillId="12" borderId="73" xfId="0" applyFont="1" applyFill="1" applyBorder="1" applyAlignment="1" applyProtection="1">
      <alignment horizontal="center" vertical="center" wrapText="1"/>
      <protection locked="0"/>
    </xf>
    <xf numFmtId="0" fontId="10" fillId="0" borderId="74" xfId="0" applyFont="1" applyBorder="1" applyAlignment="1" applyProtection="1">
      <alignment horizontal="center" vertical="center" wrapText="1"/>
      <protection locked="0"/>
    </xf>
    <xf numFmtId="0" fontId="0" fillId="0" borderId="28" xfId="0" applyBorder="1" applyAlignment="1" applyProtection="1">
      <alignment vertical="center" wrapText="1"/>
      <protection locked="0"/>
    </xf>
    <xf numFmtId="164" fontId="4" fillId="0" borderId="75" xfId="4" applyNumberFormat="1" applyFont="1" applyFill="1" applyBorder="1" applyAlignment="1" applyProtection="1">
      <alignment horizontal="center" vertical="center" wrapText="1"/>
      <protection locked="0"/>
    </xf>
    <xf numFmtId="6" fontId="0" fillId="0" borderId="1" xfId="1" applyNumberFormat="1" applyFont="1" applyFill="1" applyBorder="1" applyAlignment="1" applyProtection="1">
      <alignment horizontal="right" vertical="center"/>
      <protection locked="0"/>
    </xf>
    <xf numFmtId="164" fontId="4" fillId="0" borderId="76" xfId="4" applyNumberFormat="1" applyFont="1" applyBorder="1" applyAlignment="1" applyProtection="1">
      <alignment horizontal="left" vertical="center" wrapText="1"/>
      <protection locked="0"/>
    </xf>
    <xf numFmtId="164" fontId="4" fillId="0" borderId="75" xfId="4" applyNumberFormat="1" applyFont="1" applyBorder="1" applyAlignment="1" applyProtection="1">
      <alignment horizontal="center" vertical="center" wrapText="1"/>
      <protection locked="0"/>
    </xf>
    <xf numFmtId="0" fontId="4" fillId="0" borderId="68" xfId="0" applyFont="1" applyBorder="1" applyAlignment="1" applyProtection="1">
      <alignment horizontal="left" vertical="center" wrapText="1"/>
      <protection locked="0"/>
    </xf>
    <xf numFmtId="164" fontId="4" fillId="0" borderId="77" xfId="4" applyNumberFormat="1" applyFont="1" applyFill="1" applyBorder="1" applyAlignment="1" applyProtection="1">
      <alignment horizontal="center" vertical="center" wrapText="1"/>
      <protection locked="0"/>
    </xf>
    <xf numFmtId="164" fontId="4" fillId="0" borderId="78" xfId="4" applyNumberFormat="1" applyFont="1" applyBorder="1" applyAlignment="1" applyProtection="1">
      <alignment horizontal="center" vertical="center" wrapText="1"/>
      <protection locked="0"/>
    </xf>
    <xf numFmtId="9" fontId="0" fillId="2" borderId="79" xfId="0" applyNumberFormat="1" applyFill="1" applyBorder="1" applyAlignment="1">
      <alignment horizontal="center" vertical="center"/>
    </xf>
    <xf numFmtId="164" fontId="4" fillId="0" borderId="28" xfId="4" applyNumberFormat="1" applyFont="1" applyBorder="1" applyAlignment="1" applyProtection="1">
      <alignment horizontal="left" vertical="center" wrapText="1"/>
      <protection locked="0"/>
    </xf>
    <xf numFmtId="164" fontId="4" fillId="0" borderId="45" xfId="4" applyNumberFormat="1" applyFont="1" applyBorder="1" applyAlignment="1" applyProtection="1">
      <alignment horizontal="center" vertical="center" wrapText="1"/>
      <protection locked="0"/>
    </xf>
    <xf numFmtId="0" fontId="4" fillId="0" borderId="28" xfId="4" applyNumberFormat="1" applyFont="1" applyBorder="1" applyAlignment="1" applyProtection="1">
      <alignment horizontal="left" vertical="center" wrapText="1"/>
      <protection locked="0"/>
    </xf>
    <xf numFmtId="164" fontId="4" fillId="0" borderId="80" xfId="4" applyNumberFormat="1" applyFont="1" applyBorder="1" applyAlignment="1" applyProtection="1">
      <alignment horizontal="center" vertical="center" wrapText="1"/>
      <protection locked="0"/>
    </xf>
    <xf numFmtId="0" fontId="21" fillId="0" borderId="28" xfId="0" applyFont="1" applyBorder="1" applyAlignment="1" applyProtection="1">
      <alignment horizontal="left" vertical="center" wrapText="1"/>
      <protection locked="0"/>
    </xf>
    <xf numFmtId="164" fontId="0" fillId="0" borderId="81" xfId="4" applyNumberFormat="1" applyFont="1" applyBorder="1" applyAlignment="1" applyProtection="1">
      <alignment horizontal="right" vertical="center"/>
      <protection locked="0"/>
    </xf>
    <xf numFmtId="8" fontId="0" fillId="0" borderId="4" xfId="1" applyNumberFormat="1" applyFont="1" applyBorder="1" applyAlignment="1" applyProtection="1">
      <alignment horizontal="right" vertical="center"/>
      <protection locked="0"/>
    </xf>
    <xf numFmtId="164" fontId="0" fillId="0" borderId="0" xfId="4" applyNumberFormat="1" applyFont="1" applyAlignment="1" applyProtection="1">
      <alignment horizontal="center" vertical="center"/>
      <protection locked="0"/>
    </xf>
    <xf numFmtId="9" fontId="0" fillId="2" borderId="13" xfId="2" applyFont="1" applyFill="1" applyBorder="1" applyAlignment="1">
      <alignment horizontal="center" vertical="center"/>
    </xf>
    <xf numFmtId="9" fontId="4" fillId="0" borderId="13" xfId="2" applyFont="1" applyFill="1" applyBorder="1" applyAlignment="1" applyProtection="1">
      <alignment horizontal="center" vertical="center" wrapText="1"/>
      <protection locked="0"/>
    </xf>
    <xf numFmtId="164" fontId="4" fillId="0" borderId="82" xfId="4" applyNumberFormat="1" applyFont="1" applyFill="1" applyBorder="1" applyAlignment="1" applyProtection="1">
      <alignment horizontal="center" vertical="center" wrapText="1"/>
      <protection locked="0"/>
    </xf>
    <xf numFmtId="42" fontId="0" fillId="0" borderId="4" xfId="1" applyFont="1" applyFill="1" applyBorder="1" applyAlignment="1" applyProtection="1">
      <alignment horizontal="center" vertical="center"/>
      <protection locked="0"/>
    </xf>
    <xf numFmtId="164" fontId="4" fillId="0" borderId="26" xfId="4" applyNumberFormat="1" applyFont="1" applyFill="1" applyBorder="1" applyAlignment="1" applyProtection="1">
      <alignment horizontal="left" vertical="center" wrapText="1"/>
      <protection locked="0"/>
    </xf>
    <xf numFmtId="0" fontId="0" fillId="0" borderId="12" xfId="0" applyBorder="1" applyAlignment="1" applyProtection="1">
      <alignment horizontal="center" vertical="justify"/>
      <protection locked="0"/>
    </xf>
    <xf numFmtId="0" fontId="4" fillId="0" borderId="1" xfId="0" applyFont="1" applyBorder="1" applyAlignment="1" applyProtection="1">
      <alignment horizontal="center" vertical="center" wrapText="1"/>
      <protection locked="0"/>
    </xf>
    <xf numFmtId="9" fontId="0" fillId="0" borderId="4" xfId="2" applyFont="1" applyFill="1" applyBorder="1" applyAlignment="1" applyProtection="1">
      <alignment horizontal="center" vertical="center" wrapText="1"/>
      <protection locked="0"/>
    </xf>
    <xf numFmtId="9" fontId="4" fillId="0" borderId="1" xfId="2" applyFont="1" applyFill="1" applyBorder="1" applyAlignment="1" applyProtection="1">
      <alignment horizontal="center" vertical="center" wrapText="1"/>
      <protection locked="0"/>
    </xf>
    <xf numFmtId="170" fontId="20" fillId="0" borderId="65" xfId="0" applyNumberFormat="1" applyFont="1" applyBorder="1" applyAlignment="1">
      <alignment horizontal="center" vertical="center"/>
    </xf>
    <xf numFmtId="164" fontId="0" fillId="0" borderId="0" xfId="4" applyNumberFormat="1" applyFont="1" applyFill="1" applyAlignment="1" applyProtection="1">
      <alignment horizontal="center"/>
      <protection locked="0"/>
    </xf>
    <xf numFmtId="9" fontId="4" fillId="0" borderId="2" xfId="2" applyFont="1" applyFill="1" applyBorder="1" applyAlignment="1" applyProtection="1">
      <alignment horizontal="center" vertical="center" wrapText="1"/>
      <protection locked="0"/>
    </xf>
    <xf numFmtId="42" fontId="0" fillId="0" borderId="84" xfId="1" applyFont="1" applyFill="1" applyBorder="1" applyAlignment="1" applyProtection="1">
      <alignment horizontal="center" vertical="center"/>
      <protection locked="0"/>
    </xf>
    <xf numFmtId="0" fontId="0" fillId="0" borderId="55" xfId="0" applyBorder="1" applyAlignment="1" applyProtection="1">
      <alignment horizontal="right" vertical="center"/>
      <protection locked="0"/>
    </xf>
    <xf numFmtId="42" fontId="0" fillId="0" borderId="85" xfId="1" applyFont="1" applyFill="1" applyBorder="1" applyAlignment="1" applyProtection="1">
      <alignment horizontal="right" vertical="center"/>
      <protection locked="0"/>
    </xf>
    <xf numFmtId="9" fontId="0" fillId="2" borderId="19" xfId="2" applyFont="1" applyFill="1" applyBorder="1" applyAlignment="1" applyProtection="1">
      <alignment horizontal="center" vertical="center"/>
    </xf>
    <xf numFmtId="9" fontId="0" fillId="2" borderId="86" xfId="0" applyNumberFormat="1" applyFill="1" applyBorder="1" applyAlignment="1">
      <alignment horizontal="center" vertical="center"/>
    </xf>
    <xf numFmtId="164" fontId="0" fillId="0" borderId="86" xfId="4" applyNumberFormat="1" applyFont="1" applyFill="1" applyBorder="1" applyAlignment="1" applyProtection="1">
      <alignment horizontal="right" vertical="center"/>
      <protection locked="0"/>
    </xf>
    <xf numFmtId="42" fontId="0" fillId="0" borderId="3" xfId="1" applyFont="1" applyFill="1" applyBorder="1" applyAlignment="1" applyProtection="1">
      <alignment horizontal="right" vertical="center"/>
      <protection locked="0"/>
    </xf>
    <xf numFmtId="9" fontId="0" fillId="2" borderId="19" xfId="2" applyFont="1" applyFill="1" applyBorder="1" applyAlignment="1" applyProtection="1">
      <alignment horizontal="center" vertical="center"/>
      <protection locked="0"/>
    </xf>
    <xf numFmtId="9" fontId="0" fillId="2" borderId="86" xfId="0" applyNumberFormat="1" applyFill="1" applyBorder="1" applyAlignment="1" applyProtection="1">
      <alignment horizontal="center" vertical="center"/>
      <protection locked="0"/>
    </xf>
    <xf numFmtId="9" fontId="0" fillId="0" borderId="3" xfId="2" applyFont="1" applyBorder="1" applyAlignment="1" applyProtection="1">
      <alignment horizontal="center" vertical="center"/>
      <protection locked="0"/>
    </xf>
    <xf numFmtId="0" fontId="6" fillId="0" borderId="87" xfId="0" applyFont="1" applyBorder="1" applyAlignment="1" applyProtection="1">
      <alignment horizontal="left" vertical="center" wrapText="1"/>
      <protection locked="0"/>
    </xf>
    <xf numFmtId="0" fontId="6" fillId="0" borderId="28" xfId="0" applyFont="1" applyBorder="1" applyAlignment="1" applyProtection="1">
      <alignment horizontal="left" vertical="center" wrapText="1"/>
      <protection locked="0"/>
    </xf>
    <xf numFmtId="0" fontId="4" fillId="0" borderId="28" xfId="0" applyFont="1" applyBorder="1" applyAlignment="1" applyProtection="1">
      <alignment horizontal="left" vertical="center" wrapText="1"/>
      <protection locked="0"/>
    </xf>
    <xf numFmtId="0" fontId="4" fillId="0" borderId="88" xfId="0" applyFont="1" applyBorder="1" applyAlignment="1" applyProtection="1">
      <alignment horizontal="center" vertical="center" wrapText="1"/>
      <protection locked="0"/>
    </xf>
    <xf numFmtId="9" fontId="4" fillId="0" borderId="89" xfId="2" applyFont="1" applyFill="1" applyBorder="1" applyAlignment="1" applyProtection="1">
      <alignment horizontal="center" vertical="center" wrapText="1"/>
      <protection locked="0"/>
    </xf>
    <xf numFmtId="164" fontId="4" fillId="0" borderId="90" xfId="4" applyNumberFormat="1" applyFont="1" applyFill="1" applyBorder="1" applyAlignment="1" applyProtection="1">
      <alignment horizontal="center" vertical="center" wrapText="1"/>
      <protection locked="0"/>
    </xf>
    <xf numFmtId="42" fontId="0" fillId="0" borderId="46" xfId="1" applyFont="1" applyFill="1" applyBorder="1" applyAlignment="1" applyProtection="1">
      <alignment horizontal="center" vertical="center"/>
      <protection locked="0"/>
    </xf>
    <xf numFmtId="164" fontId="4" fillId="0" borderId="91" xfId="4" applyNumberFormat="1" applyFont="1" applyFill="1" applyBorder="1" applyAlignment="1" applyProtection="1">
      <alignment horizontal="center" vertical="center" wrapText="1"/>
      <protection locked="0"/>
    </xf>
    <xf numFmtId="42" fontId="0" fillId="0" borderId="92" xfId="1" applyFont="1" applyFill="1" applyBorder="1" applyAlignment="1" applyProtection="1">
      <alignment horizontal="right" vertical="center"/>
      <protection locked="0"/>
    </xf>
    <xf numFmtId="42" fontId="0" fillId="0" borderId="92" xfId="1" applyFont="1" applyFill="1" applyBorder="1" applyAlignment="1" applyProtection="1">
      <alignment horizontal="center" vertical="justify"/>
      <protection locked="0"/>
    </xf>
    <xf numFmtId="164" fontId="0" fillId="0" borderId="93" xfId="4" applyNumberFormat="1" applyFont="1" applyFill="1" applyBorder="1" applyAlignment="1" applyProtection="1">
      <alignment horizontal="right" vertical="center"/>
      <protection locked="0"/>
    </xf>
    <xf numFmtId="42" fontId="0" fillId="0" borderId="28" xfId="1" applyFont="1" applyFill="1" applyBorder="1" applyAlignment="1" applyProtection="1">
      <alignment horizontal="right" vertical="center"/>
      <protection locked="0"/>
    </xf>
    <xf numFmtId="9" fontId="0" fillId="0" borderId="28" xfId="2" applyFont="1" applyFill="1" applyBorder="1" applyAlignment="1" applyProtection="1">
      <alignment horizontal="center" vertical="center" wrapText="1"/>
      <protection locked="0"/>
    </xf>
    <xf numFmtId="0" fontId="5" fillId="0" borderId="94" xfId="0" applyFont="1" applyBorder="1" applyAlignment="1" applyProtection="1">
      <alignment horizontal="center" vertical="center" wrapText="1"/>
      <protection locked="0"/>
    </xf>
    <xf numFmtId="0" fontId="4" fillId="0" borderId="95" xfId="0" applyFont="1" applyBorder="1" applyAlignment="1" applyProtection="1">
      <alignment horizontal="left" vertical="center" wrapText="1"/>
      <protection locked="0"/>
    </xf>
    <xf numFmtId="9" fontId="4" fillId="0" borderId="95" xfId="2" applyFont="1" applyFill="1" applyBorder="1" applyAlignment="1" applyProtection="1">
      <alignment horizontal="center" vertical="center" wrapText="1"/>
      <protection locked="0"/>
    </xf>
    <xf numFmtId="9" fontId="4" fillId="0" borderId="96" xfId="2" applyFont="1" applyFill="1" applyBorder="1" applyAlignment="1" applyProtection="1">
      <alignment horizontal="center" vertical="center" wrapText="1"/>
      <protection locked="0"/>
    </xf>
    <xf numFmtId="0" fontId="0" fillId="0" borderId="97" xfId="0" applyBorder="1" applyAlignment="1" applyProtection="1">
      <alignment horizontal="right" vertical="center"/>
      <protection locked="0"/>
    </xf>
    <xf numFmtId="42" fontId="0" fillId="0" borderId="98" xfId="1" applyFont="1" applyFill="1" applyBorder="1" applyAlignment="1" applyProtection="1">
      <alignment horizontal="right" vertical="center"/>
      <protection locked="0"/>
    </xf>
    <xf numFmtId="9" fontId="4" fillId="0" borderId="95" xfId="2" applyFont="1" applyBorder="1" applyAlignment="1" applyProtection="1">
      <alignment horizontal="center" vertical="center" wrapText="1"/>
      <protection locked="0"/>
    </xf>
    <xf numFmtId="9" fontId="4" fillId="0" borderId="99" xfId="2" applyFont="1" applyBorder="1" applyAlignment="1" applyProtection="1">
      <alignment horizontal="center" vertical="center" wrapText="1"/>
      <protection locked="0"/>
    </xf>
    <xf numFmtId="0" fontId="0" fillId="0" borderId="97" xfId="0" applyBorder="1" applyAlignment="1" applyProtection="1">
      <alignment horizontal="center" vertical="center"/>
      <protection locked="0"/>
    </xf>
    <xf numFmtId="164" fontId="0" fillId="0" borderId="97" xfId="4" applyNumberFormat="1" applyFont="1" applyFill="1" applyBorder="1" applyAlignment="1" applyProtection="1">
      <alignment horizontal="right" vertical="center"/>
      <protection locked="0"/>
    </xf>
    <xf numFmtId="9" fontId="0" fillId="0" borderId="95" xfId="2" applyFont="1" applyBorder="1" applyAlignment="1" applyProtection="1">
      <alignment horizontal="center" vertical="center"/>
      <protection locked="0"/>
    </xf>
    <xf numFmtId="0" fontId="0" fillId="0" borderId="0" xfId="0" applyAlignment="1" applyProtection="1">
      <alignment horizontal="center"/>
      <protection locked="0"/>
    </xf>
    <xf numFmtId="164" fontId="0" fillId="0" borderId="0" xfId="4" applyNumberFormat="1" applyFont="1" applyFill="1" applyProtection="1">
      <protection locked="0"/>
    </xf>
    <xf numFmtId="0" fontId="6" fillId="0" borderId="70" xfId="0" applyFont="1" applyBorder="1" applyAlignment="1" applyProtection="1">
      <alignment horizontal="left" vertical="center" wrapText="1"/>
      <protection locked="0"/>
    </xf>
    <xf numFmtId="0" fontId="6" fillId="0" borderId="71" xfId="0" applyFont="1" applyBorder="1" applyAlignment="1" applyProtection="1">
      <alignment horizontal="left" vertical="center" wrapText="1"/>
      <protection locked="0"/>
    </xf>
    <xf numFmtId="0" fontId="6" fillId="0" borderId="72"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xf numFmtId="0" fontId="1" fillId="8" borderId="46" xfId="0" applyFont="1" applyFill="1" applyBorder="1" applyAlignment="1" applyProtection="1">
      <alignment horizontal="center" vertical="center" wrapText="1"/>
      <protection locked="0"/>
    </xf>
    <xf numFmtId="0" fontId="1" fillId="8" borderId="47" xfId="0" applyFont="1" applyFill="1" applyBorder="1" applyAlignment="1" applyProtection="1">
      <alignment horizontal="center" vertical="center" wrapText="1"/>
      <protection locked="0"/>
    </xf>
    <xf numFmtId="0" fontId="5" fillId="0" borderId="67" xfId="0" applyFont="1" applyBorder="1" applyAlignment="1" applyProtection="1">
      <alignment horizontal="center" vertical="center" wrapText="1"/>
      <protection locked="0"/>
    </xf>
    <xf numFmtId="0" fontId="5" fillId="0" borderId="68" xfId="0" applyFont="1" applyBorder="1" applyAlignment="1" applyProtection="1">
      <alignment horizontal="center" vertical="center" wrapText="1"/>
      <protection locked="0"/>
    </xf>
    <xf numFmtId="0" fontId="6" fillId="0" borderId="68" xfId="0" applyFont="1" applyBorder="1" applyAlignment="1" applyProtection="1">
      <alignment horizontal="center" vertical="center" wrapText="1"/>
      <protection locked="0"/>
    </xf>
    <xf numFmtId="0" fontId="4" fillId="0" borderId="1" xfId="0" applyFont="1" applyBorder="1" applyAlignment="1"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4" xfId="0" applyFont="1" applyBorder="1" applyAlignment="1" applyProtection="1">
      <alignment horizontal="left" vertical="center" wrapText="1"/>
      <protection locked="0"/>
    </xf>
    <xf numFmtId="164" fontId="1" fillId="3" borderId="35" xfId="4" applyNumberFormat="1" applyFont="1" applyFill="1" applyBorder="1" applyAlignment="1" applyProtection="1">
      <alignment horizontal="center" vertical="center" wrapText="1"/>
      <protection locked="0"/>
    </xf>
    <xf numFmtId="164" fontId="1" fillId="3" borderId="36" xfId="4" applyNumberFormat="1" applyFont="1" applyFill="1" applyBorder="1" applyAlignment="1" applyProtection="1">
      <alignment horizontal="center" vertical="center" wrapText="1"/>
      <protection locked="0"/>
    </xf>
    <xf numFmtId="164" fontId="1" fillId="3" borderId="33" xfId="4" applyNumberFormat="1" applyFont="1" applyFill="1" applyBorder="1" applyAlignment="1" applyProtection="1">
      <alignment horizontal="center" vertical="center" wrapText="1"/>
      <protection locked="0"/>
    </xf>
    <xf numFmtId="164" fontId="1" fillId="3" borderId="34" xfId="4" applyNumberFormat="1" applyFont="1" applyFill="1" applyBorder="1" applyAlignment="1" applyProtection="1">
      <alignment horizontal="center" vertical="center" wrapText="1"/>
      <protection locked="0"/>
    </xf>
    <xf numFmtId="0" fontId="1" fillId="2" borderId="37" xfId="0" applyFont="1" applyFill="1" applyBorder="1" applyAlignment="1" applyProtection="1">
      <alignment horizontal="center" vertical="center" wrapText="1"/>
      <protection locked="0"/>
    </xf>
    <xf numFmtId="0" fontId="1" fillId="2" borderId="0" xfId="0" applyFont="1" applyFill="1" applyAlignment="1" applyProtection="1">
      <alignment horizontal="center" vertical="center" wrapText="1"/>
      <protection locked="0"/>
    </xf>
    <xf numFmtId="0" fontId="1" fillId="2" borderId="48" xfId="0" applyFont="1" applyFill="1" applyBorder="1" applyAlignment="1" applyProtection="1">
      <alignment horizontal="center" vertical="center" wrapText="1"/>
      <protection locked="0"/>
    </xf>
    <xf numFmtId="0" fontId="10" fillId="2" borderId="52" xfId="0" applyFont="1" applyFill="1" applyBorder="1" applyAlignment="1" applyProtection="1">
      <alignment horizontal="left" wrapText="1"/>
      <protection locked="0"/>
    </xf>
    <xf numFmtId="0" fontId="1" fillId="5" borderId="20" xfId="0" applyFont="1" applyFill="1" applyBorder="1" applyAlignment="1" applyProtection="1">
      <alignment horizontal="center" wrapText="1"/>
      <protection locked="0"/>
    </xf>
    <xf numFmtId="0" fontId="1" fillId="5" borderId="21" xfId="0" applyFont="1" applyFill="1" applyBorder="1" applyAlignment="1" applyProtection="1">
      <alignment horizontal="center" wrapText="1"/>
      <protection locked="0"/>
    </xf>
    <xf numFmtId="0" fontId="8" fillId="7" borderId="19" xfId="0" applyFont="1" applyFill="1" applyBorder="1" applyAlignment="1" applyProtection="1">
      <alignment horizontal="center"/>
      <protection locked="0"/>
    </xf>
    <xf numFmtId="0" fontId="8" fillId="7" borderId="0" xfId="0" applyFont="1" applyFill="1" applyAlignment="1" applyProtection="1">
      <alignment horizontal="center"/>
      <protection locked="0"/>
    </xf>
    <xf numFmtId="0" fontId="1" fillId="3" borderId="22"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0" fontId="1" fillId="3" borderId="7" xfId="0" applyFont="1" applyFill="1" applyBorder="1" applyAlignment="1" applyProtection="1">
      <alignment horizontal="center" vertical="center" wrapText="1"/>
      <protection locked="0"/>
    </xf>
    <xf numFmtId="0" fontId="1" fillId="3" borderId="4" xfId="0" applyFont="1" applyFill="1" applyBorder="1" applyAlignment="1" applyProtection="1">
      <alignment horizontal="center" vertical="center" wrapText="1"/>
      <protection locked="0"/>
    </xf>
    <xf numFmtId="0" fontId="1" fillId="3" borderId="5"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66" xfId="0" applyFont="1" applyFill="1" applyBorder="1" applyAlignment="1" applyProtection="1">
      <alignment horizontal="center" vertical="center" wrapText="1"/>
      <protection locked="0"/>
    </xf>
    <xf numFmtId="0" fontId="1" fillId="3" borderId="16" xfId="0" applyFont="1" applyFill="1" applyBorder="1" applyAlignment="1" applyProtection="1">
      <alignment horizontal="center" vertical="center" wrapText="1"/>
      <protection locked="0"/>
    </xf>
    <xf numFmtId="0" fontId="1" fillId="3" borderId="39" xfId="0" applyFont="1" applyFill="1" applyBorder="1" applyAlignment="1" applyProtection="1">
      <alignment horizontal="center" vertical="center" wrapText="1"/>
      <protection locked="0"/>
    </xf>
    <xf numFmtId="0" fontId="1" fillId="3" borderId="3" xfId="0" applyFont="1" applyFill="1" applyBorder="1" applyAlignment="1" applyProtection="1">
      <alignment horizontal="center" vertical="center" wrapText="1"/>
      <protection locked="0"/>
    </xf>
    <xf numFmtId="0" fontId="1" fillId="3" borderId="40" xfId="0" applyFont="1" applyFill="1" applyBorder="1" applyAlignment="1" applyProtection="1">
      <alignment horizontal="center" vertical="center" wrapText="1"/>
      <protection locked="0"/>
    </xf>
    <xf numFmtId="9" fontId="8" fillId="3" borderId="18" xfId="2" applyFont="1" applyFill="1" applyBorder="1" applyAlignment="1" applyProtection="1">
      <alignment horizontal="center" vertical="center" wrapText="1"/>
      <protection locked="0"/>
    </xf>
    <xf numFmtId="9" fontId="8" fillId="3" borderId="4" xfId="2" applyFont="1" applyFill="1" applyBorder="1" applyAlignment="1" applyProtection="1">
      <alignment horizontal="center" vertical="center" wrapText="1"/>
      <protection locked="0"/>
    </xf>
    <xf numFmtId="9" fontId="8" fillId="3" borderId="1" xfId="2" applyFont="1" applyFill="1" applyBorder="1" applyAlignment="1" applyProtection="1">
      <alignment horizontal="center" vertical="center" wrapText="1"/>
      <protection locked="0"/>
    </xf>
    <xf numFmtId="9" fontId="8" fillId="3" borderId="16" xfId="2" applyFont="1" applyFill="1" applyBorder="1" applyAlignment="1" applyProtection="1">
      <alignment horizontal="center" vertical="center" wrapText="1"/>
      <protection locked="0"/>
    </xf>
    <xf numFmtId="9" fontId="1" fillId="3" borderId="41" xfId="2" applyFont="1" applyFill="1" applyBorder="1" applyAlignment="1" applyProtection="1">
      <alignment horizontal="center" vertical="center" wrapText="1"/>
      <protection locked="0"/>
    </xf>
    <xf numFmtId="9" fontId="1" fillId="3" borderId="42" xfId="2" applyFont="1" applyFill="1" applyBorder="1" applyAlignment="1" applyProtection="1">
      <alignment horizontal="center" vertical="center" wrapText="1"/>
      <protection locked="0"/>
    </xf>
    <xf numFmtId="9" fontId="1" fillId="3" borderId="43" xfId="2" applyFont="1" applyFill="1" applyBorder="1" applyAlignment="1" applyProtection="1">
      <alignment horizontal="center" vertical="center" wrapText="1"/>
      <protection locked="0"/>
    </xf>
    <xf numFmtId="9" fontId="1" fillId="3" borderId="44" xfId="2" applyFont="1" applyFill="1" applyBorder="1" applyAlignment="1" applyProtection="1">
      <alignment horizontal="center" vertical="center" wrapText="1"/>
      <protection locked="0"/>
    </xf>
    <xf numFmtId="9" fontId="1" fillId="3" borderId="29" xfId="2" applyFont="1" applyFill="1" applyBorder="1" applyAlignment="1" applyProtection="1">
      <alignment horizontal="center" vertical="center" wrapText="1"/>
      <protection locked="0"/>
    </xf>
    <xf numFmtId="9" fontId="1" fillId="3" borderId="30" xfId="2" applyFont="1" applyFill="1" applyBorder="1" applyAlignment="1" applyProtection="1">
      <alignment horizontal="center" vertical="center" wrapText="1"/>
      <protection locked="0"/>
    </xf>
    <xf numFmtId="9" fontId="1" fillId="3" borderId="31" xfId="2" applyFont="1" applyFill="1" applyBorder="1" applyAlignment="1" applyProtection="1">
      <alignment horizontal="center" vertical="center" wrapText="1"/>
      <protection locked="0"/>
    </xf>
    <xf numFmtId="9" fontId="1" fillId="3" borderId="32" xfId="2" applyFont="1" applyFill="1" applyBorder="1" applyAlignment="1" applyProtection="1">
      <alignment horizontal="center" vertical="center" wrapText="1"/>
      <protection locked="0"/>
    </xf>
    <xf numFmtId="0" fontId="8" fillId="8" borderId="37" xfId="0" applyFont="1" applyFill="1" applyBorder="1" applyAlignment="1" applyProtection="1">
      <alignment horizontal="center" vertical="center" wrapText="1"/>
      <protection locked="0"/>
    </xf>
    <xf numFmtId="0" fontId="8" fillId="8" borderId="0" xfId="0" applyFont="1" applyFill="1" applyAlignment="1" applyProtection="1">
      <alignment horizontal="center" vertical="center" wrapText="1"/>
      <protection locked="0"/>
    </xf>
    <xf numFmtId="0" fontId="1" fillId="4" borderId="37" xfId="0" applyFont="1" applyFill="1" applyBorder="1" applyAlignment="1" applyProtection="1">
      <alignment horizontal="center" vertical="center" wrapText="1"/>
      <protection locked="0"/>
    </xf>
    <xf numFmtId="0" fontId="1" fillId="4" borderId="0" xfId="0" applyFont="1" applyFill="1" applyAlignment="1" applyProtection="1">
      <alignment horizontal="center" vertical="center" wrapText="1"/>
      <protection locked="0"/>
    </xf>
    <xf numFmtId="0" fontId="1" fillId="4" borderId="48" xfId="0" applyFont="1" applyFill="1" applyBorder="1" applyAlignment="1" applyProtection="1">
      <alignment horizontal="center" vertical="center" wrapText="1"/>
      <protection locked="0"/>
    </xf>
    <xf numFmtId="0" fontId="1" fillId="9" borderId="37" xfId="0" applyFont="1" applyFill="1" applyBorder="1" applyAlignment="1" applyProtection="1">
      <alignment horizontal="center" vertical="center" wrapText="1"/>
      <protection locked="0"/>
    </xf>
    <xf numFmtId="0" fontId="1" fillId="9" borderId="0" xfId="0" applyFont="1" applyFill="1" applyAlignment="1" applyProtection="1">
      <alignment horizontal="center" vertical="center" wrapText="1"/>
      <protection locked="0"/>
    </xf>
    <xf numFmtId="0" fontId="9" fillId="2" borderId="49" xfId="0" applyFont="1" applyFill="1" applyBorder="1" applyAlignment="1" applyProtection="1">
      <alignment horizontal="center"/>
      <protection locked="0"/>
    </xf>
    <xf numFmtId="0" fontId="9" fillId="2" borderId="51" xfId="0" applyFont="1" applyFill="1" applyBorder="1" applyAlignment="1" applyProtection="1">
      <alignment horizontal="center"/>
      <protection locked="0"/>
    </xf>
    <xf numFmtId="0" fontId="9" fillId="2" borderId="50" xfId="0" applyFont="1" applyFill="1" applyBorder="1" applyAlignment="1" applyProtection="1">
      <alignment horizontal="center"/>
      <protection locked="0"/>
    </xf>
    <xf numFmtId="0" fontId="1" fillId="4" borderId="49" xfId="0" applyFont="1" applyFill="1" applyBorder="1" applyAlignment="1" applyProtection="1">
      <alignment horizontal="right" vertical="center" wrapText="1"/>
      <protection locked="0"/>
    </xf>
    <xf numFmtId="0" fontId="1" fillId="4" borderId="50" xfId="0" applyFont="1" applyFill="1" applyBorder="1" applyAlignment="1" applyProtection="1">
      <alignment horizontal="right" vertical="center" wrapText="1"/>
      <protection locked="0"/>
    </xf>
    <xf numFmtId="0" fontId="7" fillId="2" borderId="0" xfId="0" applyFont="1" applyFill="1" applyAlignment="1" applyProtection="1">
      <alignment horizontal="center" vertical="center"/>
      <protection locked="0"/>
    </xf>
    <xf numFmtId="0" fontId="6" fillId="0" borderId="8" xfId="0" applyFont="1" applyBorder="1" applyAlignment="1" applyProtection="1">
      <alignment horizontal="left" vertical="center" wrapText="1"/>
      <protection locked="0"/>
    </xf>
    <xf numFmtId="0" fontId="6" fillId="0" borderId="10" xfId="0" applyFont="1" applyBorder="1" applyAlignment="1" applyProtection="1">
      <alignment horizontal="left" vertical="center" wrapText="1"/>
      <protection locked="0"/>
    </xf>
    <xf numFmtId="0" fontId="6" fillId="0" borderId="11" xfId="0" applyFont="1" applyBorder="1" applyAlignment="1" applyProtection="1">
      <alignment horizontal="left" vertical="center" wrapText="1"/>
      <protection locked="0"/>
    </xf>
    <xf numFmtId="0" fontId="6" fillId="0" borderId="5"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1" fillId="3" borderId="17" xfId="0" applyFont="1" applyFill="1" applyBorder="1" applyAlignment="1" applyProtection="1">
      <alignment horizontal="center" vertical="center" wrapText="1"/>
      <protection locked="0"/>
    </xf>
    <xf numFmtId="0" fontId="6" fillId="0" borderId="83" xfId="0" applyFont="1" applyBorder="1" applyAlignment="1" applyProtection="1">
      <alignment horizontal="left" vertical="center" wrapText="1"/>
      <protection locked="0"/>
    </xf>
    <xf numFmtId="0" fontId="4" fillId="14" borderId="2" xfId="0" applyFont="1" applyFill="1" applyBorder="1" applyAlignment="1" applyProtection="1">
      <alignment horizontal="center" vertical="center" wrapText="1"/>
      <protection locked="0"/>
    </xf>
    <xf numFmtId="0" fontId="4" fillId="14" borderId="4" xfId="0" applyFont="1" applyFill="1" applyBorder="1" applyAlignment="1" applyProtection="1">
      <alignment horizontal="center" vertical="center" wrapText="1"/>
      <protection locked="0"/>
    </xf>
    <xf numFmtId="0" fontId="4" fillId="14" borderId="54" xfId="0" applyFont="1" applyFill="1" applyBorder="1" applyAlignment="1" applyProtection="1">
      <alignment horizontal="left" vertical="center" wrapText="1"/>
      <protection locked="0"/>
    </xf>
    <xf numFmtId="0" fontId="4" fillId="14" borderId="56" xfId="0" applyFont="1" applyFill="1" applyBorder="1" applyAlignment="1" applyProtection="1">
      <alignment horizontal="left" vertical="center" wrapText="1"/>
      <protection locked="0"/>
    </xf>
    <xf numFmtId="164" fontId="4" fillId="0" borderId="27" xfId="4" applyNumberFormat="1" applyFont="1" applyBorder="1" applyAlignment="1" applyProtection="1">
      <alignment horizontal="center" vertical="center" wrapText="1"/>
      <protection locked="0"/>
    </xf>
    <xf numFmtId="164" fontId="4" fillId="0" borderId="26" xfId="4" applyNumberFormat="1" applyFont="1" applyBorder="1" applyAlignment="1" applyProtection="1">
      <alignment horizontal="center" vertical="center" wrapText="1"/>
      <protection locked="0"/>
    </xf>
    <xf numFmtId="164" fontId="0" fillId="0" borderId="55" xfId="4" applyNumberFormat="1" applyFont="1" applyBorder="1" applyAlignment="1" applyProtection="1">
      <alignment horizontal="center" vertical="center"/>
      <protection locked="0"/>
    </xf>
    <xf numFmtId="164" fontId="0" fillId="0" borderId="12" xfId="4" applyNumberFormat="1" applyFont="1" applyBorder="1" applyAlignment="1" applyProtection="1">
      <alignment horizontal="center" vertical="center"/>
      <protection locked="0"/>
    </xf>
  </cellXfs>
  <cellStyles count="7">
    <cellStyle name="Bueno" xfId="3" builtinId="26"/>
    <cellStyle name="Millares" xfId="4" builtinId="3"/>
    <cellStyle name="Millares 2" xfId="5" xr:uid="{8EDBD535-3D95-474C-B897-FFA56DAFF55D}"/>
    <cellStyle name="Moneda [0]" xfId="1" builtinId="7"/>
    <cellStyle name="Moneda [0] 2" xfId="6" xr:uid="{900B890C-BA1D-44CE-A1EB-3688C1E32FFF}"/>
    <cellStyle name="Normal" xfId="0" builtinId="0"/>
    <cellStyle name="Porcentaje" xfId="2" builtinId="5"/>
  </cellStyles>
  <dxfs count="6">
    <dxf>
      <alignment horizontal="center" vertical="center" textRotation="0" wrapText="0" indent="0" justifyLastLine="0" shrinkToFit="0" readingOrder="0"/>
    </dxf>
    <dxf>
      <alignment horizontal="center" vertical="center" textRotation="0" wrapText="0" indent="0" justifyLastLine="0" shrinkToFit="0" readingOrder="0"/>
    </dxf>
    <dxf>
      <fill>
        <patternFill patternType="none">
          <fgColor indexed="64"/>
          <bgColor indexed="65"/>
        </patternFill>
      </fill>
      <alignment horizontal="left" vertical="center" textRotation="0" wrapText="0" indent="0" justifyLastLine="0" shrinkToFit="0" readingOrder="0"/>
    </dxf>
    <dxf>
      <fill>
        <patternFill patternType="none">
          <fgColor indexed="64"/>
          <bgColor indexed="65"/>
        </patternFill>
      </fill>
      <alignment horizontal="left"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'[2]formato captura'!$R$49</c:f>
              <c:strCache>
                <c:ptCount val="1"/>
                <c:pt idx="0">
                  <c:v>2021</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'[2]formato captura'!$R$50:$R$52</c:f>
              <c:numCache>
                <c:formatCode>General</c:formatCode>
                <c:ptCount val="3"/>
                <c:pt idx="0">
                  <c:v>1483474112</c:v>
                </c:pt>
                <c:pt idx="1">
                  <c:v>1238490299</c:v>
                </c:pt>
                <c:pt idx="2">
                  <c:v>191732985</c:v>
                </c:pt>
              </c:numCache>
            </c:numRef>
          </c:val>
          <c:extLst>
            <c:ext xmlns:c15="http://schemas.microsoft.com/office/drawing/2012/chart" uri="{02D57815-91ED-43cb-92C2-25804820EDAC}">
              <c15:filteredCategoryTitle>
                <c15:cat>
                  <c:strRef>
                    <c:extLst>
                      <c:ext uri="{02D57815-91ED-43cb-92C2-25804820EDAC}">
                        <c15:formulaRef>
                          <c15:sqref>'[2]formato captura'!$Q$50:$Q$52</c15:sqref>
                        </c15:formulaRef>
                      </c:ext>
                    </c:extLst>
                    <c:strCache>
                      <c:ptCount val="3"/>
                      <c:pt idx="0">
                        <c:v>Giro Serv. Pub. Celulares Y</c:v>
                      </c:pt>
                      <c:pt idx="1">
                        <c:v>Giro Serv. Pub. Tel. Fijo</c:v>
                      </c:pt>
                      <c:pt idx="2">
                        <c:v>Cajas menores</c:v>
                      </c:pt>
                    </c:strCache>
                  </c:strRef>
                </c15:cat>
              </c15:filteredCategoryTitle>
            </c:ext>
            <c:ext xmlns:c16="http://schemas.microsoft.com/office/drawing/2014/chart" uri="{C3380CC4-5D6E-409C-BE32-E72D297353CC}">
              <c16:uniqueId val="{00000000-E43E-400D-8EEB-E2B367629312}"/>
            </c:ext>
          </c:extLst>
        </c:ser>
        <c:ser>
          <c:idx val="1"/>
          <c:order val="1"/>
          <c:tx>
            <c:strRef>
              <c:f>'[2]formato captura'!$S$49</c:f>
              <c:strCache>
                <c:ptCount val="1"/>
                <c:pt idx="0">
                  <c:v>2022</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'[2]formato captura'!$S$50:$S$52</c:f>
              <c:numCache>
                <c:formatCode>General</c:formatCode>
                <c:ptCount val="3"/>
                <c:pt idx="0">
                  <c:v>1227165445</c:v>
                </c:pt>
                <c:pt idx="1">
                  <c:v>1091482167</c:v>
                </c:pt>
                <c:pt idx="2">
                  <c:v>172025794</c:v>
                </c:pt>
              </c:numCache>
            </c:numRef>
          </c:val>
          <c:extLst>
            <c:ext xmlns:c15="http://schemas.microsoft.com/office/drawing/2012/chart" uri="{02D57815-91ED-43cb-92C2-25804820EDAC}">
              <c15:filteredCategoryTitle>
                <c15:cat>
                  <c:strRef>
                    <c:extLst>
                      <c:ext uri="{02D57815-91ED-43cb-92C2-25804820EDAC}">
                        <c15:formulaRef>
                          <c15:sqref>'[2]formato captura'!$Q$50:$Q$52</c15:sqref>
                        </c15:formulaRef>
                      </c:ext>
                    </c:extLst>
                    <c:strCache>
                      <c:ptCount val="3"/>
                      <c:pt idx="0">
                        <c:v>Giro Serv. Pub. Celulares Y</c:v>
                      </c:pt>
                      <c:pt idx="1">
                        <c:v>Giro Serv. Pub. Tel. Fijo</c:v>
                      </c:pt>
                      <c:pt idx="2">
                        <c:v>Cajas menores</c:v>
                      </c:pt>
                    </c:strCache>
                  </c:strRef>
                </c15:cat>
              </c15:filteredCategoryTitle>
            </c:ext>
            <c:ext xmlns:c16="http://schemas.microsoft.com/office/drawing/2014/chart" uri="{C3380CC4-5D6E-409C-BE32-E72D297353CC}">
              <c16:uniqueId val="{00000001-E43E-400D-8EEB-E2B367629312}"/>
            </c:ext>
          </c:extLst>
        </c:ser>
        <c:dLbls>
          <c:dLblPos val="inEnd"/>
          <c:showLegendKey val="0"/>
          <c:showVal val="1"/>
          <c:showCatName val="0"/>
          <c:showSerName val="0"/>
          <c:showPercent val="0"/>
          <c:showBubbleSize val="0"/>
        </c:dLbls>
        <c:gapWidth val="219"/>
        <c:overlap val="-27"/>
        <c:axId val="982790160"/>
        <c:axId val="961041024"/>
      </c:barChart>
      <c:catAx>
        <c:axId val="982790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61041024"/>
        <c:crosses val="autoZero"/>
        <c:auto val="1"/>
        <c:lblAlgn val="ctr"/>
        <c:lblOffset val="100"/>
        <c:noMultiLvlLbl val="0"/>
      </c:catAx>
      <c:valAx>
        <c:axId val="96104102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827901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'[2]formato captura'!$R$56</c:f>
              <c:strCache>
                <c:ptCount val="1"/>
                <c:pt idx="0">
                  <c:v>2021</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'[2]formato captura'!$Q$57</c:f>
              <c:strCache>
                <c:ptCount val="1"/>
                <c:pt idx="0">
                  <c:v>Resmas de papel*</c:v>
                </c:pt>
              </c:strCache>
            </c:strRef>
          </c:cat>
          <c:val>
            <c:numRef>
              <c:f>'[2]formato captura'!$R$57</c:f>
              <c:numCache>
                <c:formatCode>General</c:formatCode>
                <c:ptCount val="1"/>
                <c:pt idx="0">
                  <c:v>5743</c:v>
                </c:pt>
              </c:numCache>
            </c:numRef>
          </c:val>
          <c:extLst>
            <c:ext xmlns:c16="http://schemas.microsoft.com/office/drawing/2014/chart" uri="{C3380CC4-5D6E-409C-BE32-E72D297353CC}">
              <c16:uniqueId val="{00000000-2B82-475E-9416-FEB2490E1B15}"/>
            </c:ext>
          </c:extLst>
        </c:ser>
        <c:ser>
          <c:idx val="1"/>
          <c:order val="1"/>
          <c:tx>
            <c:strRef>
              <c:f>'[2]formato captura'!$S$56</c:f>
              <c:strCache>
                <c:ptCount val="1"/>
                <c:pt idx="0">
                  <c:v>2022</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'[2]formato captura'!$Q$57</c:f>
              <c:strCache>
                <c:ptCount val="1"/>
                <c:pt idx="0">
                  <c:v>Resmas de papel*</c:v>
                </c:pt>
              </c:strCache>
            </c:strRef>
          </c:cat>
          <c:val>
            <c:numRef>
              <c:f>'[2]formato captura'!$S$57</c:f>
              <c:numCache>
                <c:formatCode>General</c:formatCode>
                <c:ptCount val="1"/>
                <c:pt idx="0">
                  <c:v>4658</c:v>
                </c:pt>
              </c:numCache>
            </c:numRef>
          </c:val>
          <c:extLst>
            <c:ext xmlns:c16="http://schemas.microsoft.com/office/drawing/2014/chart" uri="{C3380CC4-5D6E-409C-BE32-E72D297353CC}">
              <c16:uniqueId val="{00000001-2B82-475E-9416-FEB2490E1B15}"/>
            </c:ext>
          </c:extLst>
        </c:ser>
        <c:dLbls>
          <c:dLblPos val="inEnd"/>
          <c:showLegendKey val="0"/>
          <c:showVal val="1"/>
          <c:showCatName val="0"/>
          <c:showSerName val="0"/>
          <c:showPercent val="0"/>
          <c:showBubbleSize val="0"/>
        </c:dLbls>
        <c:gapWidth val="219"/>
        <c:overlap val="-27"/>
        <c:axId val="982632840"/>
        <c:axId val="982630872"/>
      </c:barChart>
      <c:catAx>
        <c:axId val="982632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82630872"/>
        <c:crosses val="autoZero"/>
        <c:auto val="1"/>
        <c:lblAlgn val="ctr"/>
        <c:lblOffset val="100"/>
        <c:noMultiLvlLbl val="0"/>
      </c:catAx>
      <c:valAx>
        <c:axId val="982630872"/>
        <c:scaling>
          <c:orientation val="minMax"/>
        </c:scaling>
        <c:delete val="1"/>
        <c:axPos val="l"/>
        <c:numFmt formatCode="General" sourceLinked="1"/>
        <c:majorTickMark val="none"/>
        <c:minorTickMark val="none"/>
        <c:tickLblPos val="nextTo"/>
        <c:crossAx val="9826328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 descr="Secretaria General de la Alcaldía Mayor de Bogotá | Red Empresarial de  Seguridad Vial">
          <a:extLst>
            <a:ext uri="{FF2B5EF4-FFF2-40B4-BE49-F238E27FC236}">
              <a16:creationId xmlns:a16="http://schemas.microsoft.com/office/drawing/2014/main" id="{50D09549-6D96-4FA9-91BD-B183D299E180}"/>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3" descr="Secretaria General de la Alcaldía Mayor de Bogotá | Red Empresarial de  Seguridad Vial">
          <a:extLst>
            <a:ext uri="{FF2B5EF4-FFF2-40B4-BE49-F238E27FC236}">
              <a16:creationId xmlns:a16="http://schemas.microsoft.com/office/drawing/2014/main" id="{7F10B0C9-9662-4C80-A3A1-746025DC7230}"/>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0</xdr:row>
      <xdr:rowOff>304800</xdr:rowOff>
    </xdr:to>
    <xdr:sp macro="" textlink="">
      <xdr:nvSpPr>
        <xdr:cNvPr id="2" name="AutoShape 1" descr="Secretaria General de la Alcaldía Mayor de Bogotá | Red Empresarial de  Seguridad Vial">
          <a:extLst>
            <a:ext uri="{FF2B5EF4-FFF2-40B4-BE49-F238E27FC236}">
              <a16:creationId xmlns:a16="http://schemas.microsoft.com/office/drawing/2014/main" id="{B9126CD1-FBD5-494B-9A75-2D947194EF9F}"/>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304800</xdr:colOff>
      <xdr:row>0</xdr:row>
      <xdr:rowOff>304800</xdr:rowOff>
    </xdr:to>
    <xdr:sp macro="" textlink="">
      <xdr:nvSpPr>
        <xdr:cNvPr id="3" name="AutoShape 3" descr="Secretaria General de la Alcaldía Mayor de Bogotá | Red Empresarial de  Seguridad Vial">
          <a:extLst>
            <a:ext uri="{FF2B5EF4-FFF2-40B4-BE49-F238E27FC236}">
              <a16:creationId xmlns:a16="http://schemas.microsoft.com/office/drawing/2014/main" id="{C5D34C9E-2A70-4950-912B-968ADC01D27F}"/>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0</xdr:row>
      <xdr:rowOff>304800</xdr:rowOff>
    </xdr:to>
    <xdr:sp macro="" textlink="">
      <xdr:nvSpPr>
        <xdr:cNvPr id="2" name="AutoShape 1" descr="Secretaria General de la Alcaldía Mayor de Bogotá | Red Empresarial de  Seguridad Vial">
          <a:extLst>
            <a:ext uri="{FF2B5EF4-FFF2-40B4-BE49-F238E27FC236}">
              <a16:creationId xmlns:a16="http://schemas.microsoft.com/office/drawing/2014/main" id="{B8919785-019E-4872-AD99-7288F131E306}"/>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304800</xdr:colOff>
      <xdr:row>0</xdr:row>
      <xdr:rowOff>304800</xdr:rowOff>
    </xdr:to>
    <xdr:sp macro="" textlink="">
      <xdr:nvSpPr>
        <xdr:cNvPr id="3" name="AutoShape 3" descr="Secretaria General de la Alcaldía Mayor de Bogotá | Red Empresarial de  Seguridad Vial">
          <a:extLst>
            <a:ext uri="{FF2B5EF4-FFF2-40B4-BE49-F238E27FC236}">
              <a16:creationId xmlns:a16="http://schemas.microsoft.com/office/drawing/2014/main" id="{1695A722-B4C7-4220-AB72-F48F3BFA2CA8}"/>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0</xdr:row>
      <xdr:rowOff>304800</xdr:rowOff>
    </xdr:to>
    <xdr:sp macro="" textlink="">
      <xdr:nvSpPr>
        <xdr:cNvPr id="2" name="AutoShape 1" descr="Secretaria General de la Alcaldía Mayor de Bogotá | Red Empresarial de  Seguridad Vial">
          <a:extLst>
            <a:ext uri="{FF2B5EF4-FFF2-40B4-BE49-F238E27FC236}">
              <a16:creationId xmlns:a16="http://schemas.microsoft.com/office/drawing/2014/main" id="{B6B56284-F5C4-488C-84E3-87FA96D0BB24}"/>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304800</xdr:colOff>
      <xdr:row>0</xdr:row>
      <xdr:rowOff>304800</xdr:rowOff>
    </xdr:to>
    <xdr:sp macro="" textlink="">
      <xdr:nvSpPr>
        <xdr:cNvPr id="3" name="AutoShape 3" descr="Secretaria General de la Alcaldía Mayor de Bogotá | Red Empresarial de  Seguridad Vial">
          <a:extLst>
            <a:ext uri="{FF2B5EF4-FFF2-40B4-BE49-F238E27FC236}">
              <a16:creationId xmlns:a16="http://schemas.microsoft.com/office/drawing/2014/main" id="{4CB539CD-1DBF-43FB-BA94-62E53DA3AAF2}"/>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3</xdr:col>
      <xdr:colOff>304800</xdr:colOff>
      <xdr:row>0</xdr:row>
      <xdr:rowOff>297392</xdr:rowOff>
    </xdr:to>
    <xdr:sp macro="" textlink="">
      <xdr:nvSpPr>
        <xdr:cNvPr id="2" name="AutoShape 1" descr="Secretaria General de la Alcaldía Mayor de Bogotá | Red Empresarial de  Seguridad Vial">
          <a:extLst>
            <a:ext uri="{FF2B5EF4-FFF2-40B4-BE49-F238E27FC236}">
              <a16:creationId xmlns:a16="http://schemas.microsoft.com/office/drawing/2014/main" id="{6EE879EA-4585-4692-8930-F01B9A3CC48B}"/>
            </a:ext>
          </a:extLst>
        </xdr:cNvPr>
        <xdr:cNvSpPr>
          <a:spLocks noChangeAspect="1" noChangeArrowheads="1"/>
        </xdr:cNvSpPr>
      </xdr:nvSpPr>
      <xdr:spPr bwMode="auto">
        <a:xfrm>
          <a:off x="3581400" y="0"/>
          <a:ext cx="304800" cy="29739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0</xdr:row>
      <xdr:rowOff>0</xdr:rowOff>
    </xdr:from>
    <xdr:to>
      <xdr:col>3</xdr:col>
      <xdr:colOff>304800</xdr:colOff>
      <xdr:row>0</xdr:row>
      <xdr:rowOff>297392</xdr:rowOff>
    </xdr:to>
    <xdr:sp macro="" textlink="">
      <xdr:nvSpPr>
        <xdr:cNvPr id="3" name="AutoShape 3" descr="Secretaria General de la Alcaldía Mayor de Bogotá | Red Empresarial de  Seguridad Vial">
          <a:extLst>
            <a:ext uri="{FF2B5EF4-FFF2-40B4-BE49-F238E27FC236}">
              <a16:creationId xmlns:a16="http://schemas.microsoft.com/office/drawing/2014/main" id="{4966CF4C-0421-4153-B155-B3D627B3B5E5}"/>
            </a:ext>
          </a:extLst>
        </xdr:cNvPr>
        <xdr:cNvSpPr>
          <a:spLocks noChangeAspect="1" noChangeArrowheads="1"/>
        </xdr:cNvSpPr>
      </xdr:nvSpPr>
      <xdr:spPr bwMode="auto">
        <a:xfrm>
          <a:off x="3581400" y="0"/>
          <a:ext cx="304800" cy="29739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19</xdr:col>
      <xdr:colOff>715482</xdr:colOff>
      <xdr:row>46</xdr:row>
      <xdr:rowOff>167906</xdr:rowOff>
    </xdr:from>
    <xdr:to>
      <xdr:col>22</xdr:col>
      <xdr:colOff>779721</xdr:colOff>
      <xdr:row>61</xdr:row>
      <xdr:rowOff>20379</xdr:rowOff>
    </xdr:to>
    <xdr:graphicFrame macro="">
      <xdr:nvGraphicFramePr>
        <xdr:cNvPr id="5" name="Gráfico 4">
          <a:extLst>
            <a:ext uri="{FF2B5EF4-FFF2-40B4-BE49-F238E27FC236}">
              <a16:creationId xmlns:a16="http://schemas.microsoft.com/office/drawing/2014/main" id="{F51A6796-6A3A-451E-B706-AD63CB8A33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95250</xdr:colOff>
      <xdr:row>58</xdr:row>
      <xdr:rowOff>178982</xdr:rowOff>
    </xdr:from>
    <xdr:to>
      <xdr:col>19</xdr:col>
      <xdr:colOff>314546</xdr:colOff>
      <xdr:row>73</xdr:row>
      <xdr:rowOff>97908</xdr:rowOff>
    </xdr:to>
    <xdr:graphicFrame macro="">
      <xdr:nvGraphicFramePr>
        <xdr:cNvPr id="6" name="Gráfico 5">
          <a:extLst>
            <a:ext uri="{FF2B5EF4-FFF2-40B4-BE49-F238E27FC236}">
              <a16:creationId xmlns:a16="http://schemas.microsoft.com/office/drawing/2014/main" id="{9DE4384A-621F-4B95-AE5A-17468D4298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3</xdr:col>
      <xdr:colOff>0</xdr:colOff>
      <xdr:row>0</xdr:row>
      <xdr:rowOff>0</xdr:rowOff>
    </xdr:from>
    <xdr:to>
      <xdr:col>3</xdr:col>
      <xdr:colOff>304800</xdr:colOff>
      <xdr:row>0</xdr:row>
      <xdr:rowOff>304800</xdr:rowOff>
    </xdr:to>
    <xdr:sp macro="" textlink="">
      <xdr:nvSpPr>
        <xdr:cNvPr id="7" name="AutoShape 1" descr="Secretaria General de la Alcaldía Mayor de Bogotá | Red Empresarial de  Seguridad Vial">
          <a:extLst>
            <a:ext uri="{FF2B5EF4-FFF2-40B4-BE49-F238E27FC236}">
              <a16:creationId xmlns:a16="http://schemas.microsoft.com/office/drawing/2014/main" id="{EDCBD61B-ACBE-4998-A693-1CC7DDD57F24}"/>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0</xdr:row>
      <xdr:rowOff>0</xdr:rowOff>
    </xdr:from>
    <xdr:to>
      <xdr:col>3</xdr:col>
      <xdr:colOff>304800</xdr:colOff>
      <xdr:row>0</xdr:row>
      <xdr:rowOff>304800</xdr:rowOff>
    </xdr:to>
    <xdr:sp macro="" textlink="">
      <xdr:nvSpPr>
        <xdr:cNvPr id="8" name="AutoShape 3" descr="Secretaria General de la Alcaldía Mayor de Bogotá | Red Empresarial de  Seguridad Vial">
          <a:extLst>
            <a:ext uri="{FF2B5EF4-FFF2-40B4-BE49-F238E27FC236}">
              <a16:creationId xmlns:a16="http://schemas.microsoft.com/office/drawing/2014/main" id="{8AE918E9-4E9A-4ECF-90BA-4FA2B100EE3B}"/>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Users/gheinercardenas/Library/CloudStorage/OneDrive-habitatbogota/SDHT/PROYECTOS/SIPI/PLAN%20DE%20CONTRATACION/2023/4.SOLICITUD%20DE%20CDP/LIBERACION%20CDP/2.FEBRERO/C:/Users/jsolanor/Downloads/1202217000071993_00010%20Corregido%20(3).xlsx?95BB9595" TargetMode="External"/><Relationship Id="rId1" Type="http://schemas.openxmlformats.org/officeDocument/2006/relationships/externalLinkPath" Target="file:///\\95BB9595\1202217000071993_00010%20Corregido%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ersonal/gheiner_cardenas_habitatbogota_gov_co/Documents/PLAN%20AUSTERIDAD%20DEC_492-2019/EAAB/2022/II%20SEMESTRE/23_01_06%20Anexo%202%20-Circular%20Conjunta%20No.%20004%20-%203112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formato captura"/>
      <sheetName val="Hoja1"/>
      <sheetName val="Hoja2"/>
      <sheetName val="cuadro salida"/>
      <sheetName val="Q Serv Administrativos"/>
      <sheetName val="Q combustible"/>
    </sheetNames>
    <sheetDataSet>
      <sheetData sheetId="0"/>
      <sheetData sheetId="1">
        <row r="49">
          <cell r="R49">
            <v>2021</v>
          </cell>
          <cell r="S49">
            <v>2022</v>
          </cell>
        </row>
        <row r="50">
          <cell r="Q50" t="str">
            <v>Giro Serv. Pub. Celulares Y</v>
          </cell>
          <cell r="R50">
            <v>1483474112</v>
          </cell>
          <cell r="S50">
            <v>1227165445</v>
          </cell>
        </row>
        <row r="51">
          <cell r="Q51" t="str">
            <v>Giro Serv. Pub. Tel. Fijo</v>
          </cell>
          <cell r="R51">
            <v>1238490299</v>
          </cell>
          <cell r="S51">
            <v>1091482167</v>
          </cell>
        </row>
        <row r="52">
          <cell r="Q52" t="str">
            <v>Cajas menores</v>
          </cell>
          <cell r="R52">
            <v>191732985</v>
          </cell>
          <cell r="S52">
            <v>172025794</v>
          </cell>
        </row>
        <row r="56">
          <cell r="R56">
            <v>2021</v>
          </cell>
          <cell r="S56">
            <v>2022</v>
          </cell>
        </row>
        <row r="57">
          <cell r="Q57" t="str">
            <v>Resmas de papel*</v>
          </cell>
          <cell r="R57">
            <v>5743</v>
          </cell>
          <cell r="S57">
            <v>4658</v>
          </cell>
        </row>
      </sheetData>
      <sheetData sheetId="2"/>
      <sheetData sheetId="3"/>
      <sheetData sheetId="4"/>
      <sheetData sheetId="5">
        <row r="2">
          <cell r="D2">
            <v>345671.174</v>
          </cell>
          <cell r="F2">
            <v>393659.24972399988</v>
          </cell>
        </row>
        <row r="8">
          <cell r="C8">
            <v>308</v>
          </cell>
        </row>
        <row r="9">
          <cell r="C9">
            <v>5435</v>
          </cell>
        </row>
        <row r="11">
          <cell r="C11">
            <v>208</v>
          </cell>
        </row>
        <row r="12">
          <cell r="C12">
            <v>4450</v>
          </cell>
        </row>
        <row r="18">
          <cell r="C18">
            <v>46</v>
          </cell>
        </row>
        <row r="20">
          <cell r="C20">
            <v>108</v>
          </cell>
        </row>
      </sheetData>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1:A20" totalsRowShown="0" headerRowDxfId="5">
  <autoFilter ref="A1:A20" xr:uid="{00000000-0009-0000-0100-000001000000}"/>
  <tableColumns count="1">
    <tableColumn id="1" xr3:uid="{00000000-0010-0000-0000-000001000000}" name="SECTOR"/>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Salud" displayName="Salud" ref="K1:K9" totalsRowShown="0">
  <autoFilter ref="K1:K9" xr:uid="{00000000-0009-0000-0100-00000C000000}"/>
  <tableColumns count="1">
    <tableColumn id="1" xr3:uid="{00000000-0010-0000-0900-000001000000}" name="Columna1"/>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A000000}" name="Integración_Social" displayName="Integración_Social" ref="L1:L10" totalsRowShown="0">
  <autoFilter ref="L1:L10" xr:uid="{00000000-0009-0000-0100-00000D000000}"/>
  <tableColumns count="1">
    <tableColumn id="1" xr3:uid="{00000000-0010-0000-0A00-000001000000}" name="Columna1"/>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B000000}" name="Cultura_Recreación_Deporte" displayName="Cultura_Recreación_Deporte" ref="M1:M10" totalsRowShown="0">
  <autoFilter ref="M1:M10" xr:uid="{00000000-0009-0000-0100-00000E000000}"/>
  <tableColumns count="1">
    <tableColumn id="1" xr3:uid="{00000000-0010-0000-0B00-000001000000}" name="Columna1"/>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C000000}" name="Ambiente" displayName="Ambiente" ref="N1:N6" totalsRowShown="0">
  <autoFilter ref="N1:N6" xr:uid="{00000000-0009-0000-0100-00000F000000}"/>
  <tableColumns count="1">
    <tableColumn id="1" xr3:uid="{00000000-0010-0000-0C00-000001000000}" name="Columna1"/>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D000000}" name="Movilidad" displayName="Movilidad" ref="O1:O8" totalsRowShown="0">
  <autoFilter ref="O1:O8" xr:uid="{00000000-0009-0000-0100-000010000000}"/>
  <tableColumns count="1">
    <tableColumn id="1" xr3:uid="{00000000-0010-0000-0D00-000001000000}" name="Columna1"/>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E000000}" name="Hábitat" displayName="Hábitat" ref="P1:P9" totalsRowShown="0">
  <autoFilter ref="P1:P9" xr:uid="{00000000-0009-0000-0100-000011000000}"/>
  <tableColumns count="1">
    <tableColumn id="1" xr3:uid="{00000000-0010-0000-0E00-000001000000}" name="Columna1"/>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F000000}" name="Mujeres" displayName="Mujeres" ref="Q1:Q3" totalsRowShown="0">
  <autoFilter ref="Q1:Q3" xr:uid="{00000000-0009-0000-0100-000012000000}"/>
  <tableColumns count="1">
    <tableColumn id="1" xr3:uid="{00000000-0010-0000-0F00-000001000000}" name="Columna1"/>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0000000}" name="Seguridad_Convivencia_Justicia" displayName="Seguridad_Convivencia_Justicia" ref="R1:R4" totalsRowShown="0">
  <autoFilter ref="R1:R4" xr:uid="{00000000-0009-0000-0100-000013000000}"/>
  <tableColumns count="1">
    <tableColumn id="1" xr3:uid="{00000000-0010-0000-1000-000001000000}" name="Columna1"/>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1000000}" name="Gestión_Jurídica" displayName="Gestión_Jurídica" ref="S1:S3" totalsRowShown="0">
  <autoFilter ref="S1:S3" xr:uid="{00000000-0009-0000-0100-000014000000}"/>
  <tableColumns count="1">
    <tableColumn id="1" xr3:uid="{00000000-0010-0000-1100-000001000000}" name="Columna1"/>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2000000}" name="Otras_entidades" displayName="Otras_entidades" ref="T1:T5" totalsRowShown="0">
  <autoFilter ref="T1:T5" xr:uid="{00000000-0009-0000-0100-000015000000}"/>
  <tableColumns count="1">
    <tableColumn id="1" xr3:uid="{00000000-0010-0000-1200-000001000000}" name="Columna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a4" displayName="Tabla4" ref="E26:E30" totalsRowShown="0" headerRowDxfId="4" dataDxfId="3">
  <autoFilter ref="E26:E30" xr:uid="{00000000-0009-0000-0100-000004000000}"/>
  <tableColumns count="1">
    <tableColumn id="1" xr3:uid="{00000000-0010-0000-0100-000001000000}" name="FECHA DE REPORTE" dataDxfId="2"/>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13000000}" name="Administrativo" displayName="Administrativo" ref="D1:D2" totalsRowShown="0">
  <autoFilter ref="D1:D2" xr:uid="{00000000-0009-0000-0100-000002000000}"/>
  <tableColumns count="1">
    <tableColumn id="1" xr3:uid="{00000000-0010-0000-1300-000001000000}" name="Columna1"/>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14000000}" name="Tabla3" displayName="Tabla3" ref="D26:D31" totalsRowShown="0" headerRowDxfId="0">
  <autoFilter ref="D26:D31" xr:uid="{00000000-0009-0000-0100-000003000000}"/>
  <tableColumns count="1">
    <tableColumn id="1" xr3:uid="{00000000-0010-0000-1400-000001000000}" name="VIGENCIA"/>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a5" displayName="Tabla5" ref="F26:F28" totalsRowShown="0" headerRowDxfId="1">
  <autoFilter ref="F26:F28" xr:uid="{00000000-0009-0000-0100-000005000000}"/>
  <tableColumns count="1">
    <tableColumn id="1" xr3:uid="{00000000-0010-0000-0200-000001000000}" name="PRIORIZADO?"/>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Gestión_pública" displayName="Gestión_pública" ref="E1:E4" totalsRowShown="0">
  <autoFilter ref="E1:E4" xr:uid="{00000000-0009-0000-0100-000006000000}"/>
  <tableColumns count="1">
    <tableColumn id="1" xr3:uid="{00000000-0010-0000-0300-000001000000}" name="Columna1"/>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Gobierno" displayName="Gobierno" ref="F1:F5" totalsRowShown="0">
  <autoFilter ref="F1:F5" xr:uid="{00000000-0009-0000-0100-000007000000}"/>
  <tableColumns count="1">
    <tableColumn id="1" xr3:uid="{00000000-0010-0000-0400-000001000000}" name="Columna1"/>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Hacienda" displayName="Hacienda" ref="G1:G6" totalsRowShown="0">
  <autoFilter ref="G1:G6" xr:uid="{00000000-0009-0000-0100-000008000000}"/>
  <tableColumns count="1">
    <tableColumn id="1" xr3:uid="{00000000-0010-0000-0500-000001000000}" name="Columna1"/>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Planeación" displayName="Planeación" ref="H1:H6" totalsRowShown="0">
  <autoFilter ref="H1:H6" xr:uid="{00000000-0009-0000-0100-000009000000}"/>
  <tableColumns count="1">
    <tableColumn id="1" xr3:uid="{00000000-0010-0000-0600-000001000000}" name="Columna1"/>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Desarrollo_Económico_Indus" displayName="Desarrollo_Económico_Indus" ref="I1:I6" totalsRowShown="0">
  <autoFilter ref="I1:I6" xr:uid="{00000000-0009-0000-0100-00000A000000}"/>
  <tableColumns count="1">
    <tableColumn id="1" xr3:uid="{00000000-0010-0000-0700-000001000000}" name="Columna1"/>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Educación" displayName="Educación" ref="J1:J7" totalsRowShown="0">
  <autoFilter ref="J1:J7" xr:uid="{00000000-0009-0000-0100-00000B000000}"/>
  <tableColumns count="1">
    <tableColumn id="1" xr3:uid="{00000000-0010-0000-0800-000001000000}" name="Columna1"/>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3" Type="http://schemas.openxmlformats.org/officeDocument/2006/relationships/table" Target="../tables/table2.xml"/><Relationship Id="rId21" Type="http://schemas.openxmlformats.org/officeDocument/2006/relationships/table" Target="../tables/table20.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1" Type="http://schemas.openxmlformats.org/officeDocument/2006/relationships/printerSettings" Target="../printerSettings/printerSettings1.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5" Type="http://schemas.openxmlformats.org/officeDocument/2006/relationships/table" Target="../tables/table14.xml"/><Relationship Id="rId10" Type="http://schemas.openxmlformats.org/officeDocument/2006/relationships/table" Target="../tables/table9.xml"/><Relationship Id="rId19" Type="http://schemas.openxmlformats.org/officeDocument/2006/relationships/table" Target="../tables/table18.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1"/>
  <sheetViews>
    <sheetView workbookViewId="0">
      <selection activeCell="E28" sqref="E28"/>
    </sheetView>
  </sheetViews>
  <sheetFormatPr baseColWidth="10" defaultColWidth="11.42578125" defaultRowHeight="15" x14ac:dyDescent="0.25"/>
  <cols>
    <col min="1" max="1" width="38.42578125" bestFit="1" customWidth="1"/>
    <col min="2" max="2" width="12.140625" customWidth="1"/>
    <col min="3" max="3" width="10.7109375" customWidth="1"/>
    <col min="4" max="4" width="14.28515625" bestFit="1" customWidth="1"/>
    <col min="5" max="5" width="54.42578125" customWidth="1"/>
    <col min="6" max="6" width="15.140625" customWidth="1"/>
    <col min="7" max="20" width="16.28515625" customWidth="1"/>
  </cols>
  <sheetData>
    <row r="1" spans="1:20" x14ac:dyDescent="0.25">
      <c r="A1" s="4" t="s">
        <v>37</v>
      </c>
      <c r="B1" s="4"/>
      <c r="C1" s="4"/>
      <c r="D1" t="s">
        <v>119</v>
      </c>
      <c r="E1" t="s">
        <v>119</v>
      </c>
      <c r="F1" t="s">
        <v>119</v>
      </c>
      <c r="G1" t="s">
        <v>119</v>
      </c>
      <c r="H1" t="s">
        <v>119</v>
      </c>
      <c r="I1" t="s">
        <v>119</v>
      </c>
      <c r="J1" t="s">
        <v>119</v>
      </c>
      <c r="K1" t="s">
        <v>119</v>
      </c>
      <c r="L1" t="s">
        <v>119</v>
      </c>
      <c r="M1" t="s">
        <v>119</v>
      </c>
      <c r="N1" t="s">
        <v>119</v>
      </c>
      <c r="O1" t="s">
        <v>119</v>
      </c>
      <c r="P1" t="s">
        <v>119</v>
      </c>
      <c r="Q1" t="s">
        <v>119</v>
      </c>
      <c r="R1" t="s">
        <v>119</v>
      </c>
      <c r="S1" t="s">
        <v>119</v>
      </c>
      <c r="T1" t="s">
        <v>119</v>
      </c>
    </row>
    <row r="2" spans="1:20" x14ac:dyDescent="0.25">
      <c r="A2" t="s">
        <v>30</v>
      </c>
      <c r="D2" t="s">
        <v>164</v>
      </c>
      <c r="E2" t="s">
        <v>169</v>
      </c>
      <c r="F2" t="s">
        <v>22</v>
      </c>
      <c r="G2" t="s">
        <v>170</v>
      </c>
      <c r="H2" t="s">
        <v>24</v>
      </c>
      <c r="I2" t="s">
        <v>171</v>
      </c>
      <c r="J2" t="s">
        <v>172</v>
      </c>
      <c r="K2" t="s">
        <v>27</v>
      </c>
      <c r="L2" t="s">
        <v>173</v>
      </c>
      <c r="M2" t="s">
        <v>174</v>
      </c>
      <c r="N2" t="s">
        <v>175</v>
      </c>
      <c r="O2" t="s">
        <v>31</v>
      </c>
      <c r="P2" t="s">
        <v>176</v>
      </c>
      <c r="Q2" t="s">
        <v>33</v>
      </c>
      <c r="R2" t="s">
        <v>177</v>
      </c>
      <c r="S2" t="s">
        <v>178</v>
      </c>
      <c r="T2" t="s">
        <v>179</v>
      </c>
    </row>
    <row r="3" spans="1:20" x14ac:dyDescent="0.25">
      <c r="A3" t="s">
        <v>29</v>
      </c>
      <c r="E3" t="s">
        <v>63</v>
      </c>
      <c r="F3" t="s">
        <v>65</v>
      </c>
      <c r="G3" t="s">
        <v>68</v>
      </c>
      <c r="H3" t="s">
        <v>71</v>
      </c>
      <c r="I3" t="s">
        <v>72</v>
      </c>
      <c r="J3" t="s">
        <v>74</v>
      </c>
      <c r="K3" t="s">
        <v>76</v>
      </c>
      <c r="L3" t="s">
        <v>80</v>
      </c>
      <c r="M3" t="s">
        <v>82</v>
      </c>
      <c r="N3" t="s">
        <v>123</v>
      </c>
      <c r="O3" t="s">
        <v>92</v>
      </c>
      <c r="P3" t="s">
        <v>98</v>
      </c>
      <c r="Q3" t="s">
        <v>101</v>
      </c>
      <c r="R3" t="s">
        <v>102</v>
      </c>
      <c r="S3" t="s">
        <v>104</v>
      </c>
      <c r="T3" t="s">
        <v>116</v>
      </c>
    </row>
    <row r="4" spans="1:20" x14ac:dyDescent="0.25">
      <c r="A4" t="s">
        <v>25</v>
      </c>
      <c r="E4" t="s">
        <v>64</v>
      </c>
      <c r="F4" t="s">
        <v>66</v>
      </c>
      <c r="G4" t="s">
        <v>69</v>
      </c>
      <c r="I4" t="s">
        <v>107</v>
      </c>
      <c r="J4" t="s">
        <v>108</v>
      </c>
      <c r="K4" t="s">
        <v>77</v>
      </c>
      <c r="L4" t="s">
        <v>81</v>
      </c>
      <c r="M4" t="s">
        <v>83</v>
      </c>
      <c r="N4" t="s">
        <v>89</v>
      </c>
      <c r="O4" t="s">
        <v>93</v>
      </c>
      <c r="P4" t="s">
        <v>113</v>
      </c>
      <c r="R4" t="s">
        <v>103</v>
      </c>
      <c r="T4" t="s">
        <v>117</v>
      </c>
    </row>
    <row r="5" spans="1:20" x14ac:dyDescent="0.25">
      <c r="A5" t="s">
        <v>26</v>
      </c>
      <c r="F5" t="s">
        <v>67</v>
      </c>
      <c r="G5" t="s">
        <v>105</v>
      </c>
      <c r="I5" t="s">
        <v>106</v>
      </c>
      <c r="J5" t="s">
        <v>75</v>
      </c>
      <c r="K5" t="s">
        <v>110</v>
      </c>
      <c r="M5" t="s">
        <v>84</v>
      </c>
      <c r="N5" t="s">
        <v>90</v>
      </c>
      <c r="O5" t="s">
        <v>94</v>
      </c>
      <c r="P5" t="s">
        <v>114</v>
      </c>
      <c r="T5" t="s">
        <v>118</v>
      </c>
    </row>
    <row r="6" spans="1:20" x14ac:dyDescent="0.25">
      <c r="A6" t="s">
        <v>35</v>
      </c>
      <c r="G6" t="s">
        <v>70</v>
      </c>
      <c r="I6" t="s">
        <v>73</v>
      </c>
      <c r="K6" t="s">
        <v>78</v>
      </c>
      <c r="M6" t="s">
        <v>85</v>
      </c>
      <c r="N6" t="s">
        <v>91</v>
      </c>
      <c r="O6" t="s">
        <v>95</v>
      </c>
      <c r="P6" t="s">
        <v>112</v>
      </c>
    </row>
    <row r="7" spans="1:20" x14ac:dyDescent="0.25">
      <c r="A7" t="s">
        <v>21</v>
      </c>
      <c r="K7" t="s">
        <v>111</v>
      </c>
      <c r="M7" t="s">
        <v>86</v>
      </c>
      <c r="O7" t="s">
        <v>96</v>
      </c>
      <c r="P7" t="s">
        <v>115</v>
      </c>
    </row>
    <row r="8" spans="1:20" x14ac:dyDescent="0.25">
      <c r="A8" t="s">
        <v>22</v>
      </c>
      <c r="K8" t="s">
        <v>79</v>
      </c>
      <c r="M8" t="s">
        <v>87</v>
      </c>
      <c r="O8" t="s">
        <v>97</v>
      </c>
      <c r="P8" t="s">
        <v>99</v>
      </c>
    </row>
    <row r="9" spans="1:20" x14ac:dyDescent="0.25">
      <c r="A9" t="s">
        <v>32</v>
      </c>
      <c r="K9" t="s">
        <v>109</v>
      </c>
      <c r="M9" t="s">
        <v>88</v>
      </c>
      <c r="P9" t="s">
        <v>100</v>
      </c>
    </row>
    <row r="10" spans="1:20" x14ac:dyDescent="0.25">
      <c r="A10" t="s">
        <v>23</v>
      </c>
    </row>
    <row r="11" spans="1:20" x14ac:dyDescent="0.25">
      <c r="A11" t="s">
        <v>28</v>
      </c>
      <c r="E11" t="s">
        <v>41</v>
      </c>
    </row>
    <row r="12" spans="1:20" ht="30" x14ac:dyDescent="0.25">
      <c r="A12" t="s">
        <v>31</v>
      </c>
      <c r="E12" s="8" t="s">
        <v>54</v>
      </c>
    </row>
    <row r="13" spans="1:20" x14ac:dyDescent="0.25">
      <c r="A13" t="s">
        <v>33</v>
      </c>
      <c r="E13" s="5" t="s">
        <v>62</v>
      </c>
    </row>
    <row r="14" spans="1:20" x14ac:dyDescent="0.25">
      <c r="A14" t="s">
        <v>24</v>
      </c>
    </row>
    <row r="15" spans="1:20" x14ac:dyDescent="0.25">
      <c r="A15" t="s">
        <v>27</v>
      </c>
    </row>
    <row r="16" spans="1:20" x14ac:dyDescent="0.25">
      <c r="A16" t="s">
        <v>34</v>
      </c>
    </row>
    <row r="17" spans="1:6" x14ac:dyDescent="0.25">
      <c r="A17" t="s">
        <v>36</v>
      </c>
      <c r="E17" t="s">
        <v>42</v>
      </c>
    </row>
    <row r="18" spans="1:6" x14ac:dyDescent="0.25">
      <c r="A18" t="s">
        <v>164</v>
      </c>
      <c r="E18" s="7" t="s">
        <v>55</v>
      </c>
      <c r="F18" s="7"/>
    </row>
    <row r="19" spans="1:6" x14ac:dyDescent="0.25">
      <c r="A19" t="s">
        <v>165</v>
      </c>
      <c r="E19" s="6" t="s">
        <v>57</v>
      </c>
    </row>
    <row r="20" spans="1:6" x14ac:dyDescent="0.25">
      <c r="E20" s="2" t="s">
        <v>56</v>
      </c>
      <c r="F20" s="3"/>
    </row>
    <row r="26" spans="1:6" x14ac:dyDescent="0.25">
      <c r="D26" s="4" t="s">
        <v>38</v>
      </c>
      <c r="E26" s="4" t="s">
        <v>43</v>
      </c>
      <c r="F26" s="4" t="s">
        <v>44</v>
      </c>
    </row>
    <row r="27" spans="1:6" x14ac:dyDescent="0.25">
      <c r="D27">
        <v>2020</v>
      </c>
      <c r="E27" s="1" t="s">
        <v>60</v>
      </c>
      <c r="F27" t="s">
        <v>45</v>
      </c>
    </row>
    <row r="28" spans="1:6" x14ac:dyDescent="0.25">
      <c r="D28">
        <v>2021</v>
      </c>
      <c r="E28" s="1" t="s">
        <v>61</v>
      </c>
      <c r="F28" t="s">
        <v>46</v>
      </c>
    </row>
    <row r="29" spans="1:6" x14ac:dyDescent="0.25">
      <c r="D29">
        <v>2022</v>
      </c>
      <c r="E29" s="1" t="s">
        <v>180</v>
      </c>
    </row>
    <row r="30" spans="1:6" x14ac:dyDescent="0.25">
      <c r="D30">
        <v>2023</v>
      </c>
      <c r="E30" s="1"/>
    </row>
    <row r="31" spans="1:6" x14ac:dyDescent="0.25">
      <c r="D31">
        <v>2024</v>
      </c>
    </row>
  </sheetData>
  <pageMargins left="0.7" right="0.7" top="0.75" bottom="0.75" header="0.3" footer="0.3"/>
  <pageSetup orientation="portrait" horizontalDpi="300" verticalDpi="300" r:id="rId1"/>
  <tableParts count="2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34FAD-5479-49E7-B182-5BB5049B9A02}">
  <dimension ref="A1:AB67"/>
  <sheetViews>
    <sheetView showGridLines="0" tabSelected="1" topLeftCell="H26" zoomScale="90" zoomScaleNormal="90" workbookViewId="0">
      <selection activeCell="K30" sqref="K30"/>
    </sheetView>
  </sheetViews>
  <sheetFormatPr baseColWidth="10" defaultColWidth="11.42578125" defaultRowHeight="15" x14ac:dyDescent="0.25"/>
  <cols>
    <col min="1" max="1" width="28.140625" style="146" hidden="1" customWidth="1"/>
    <col min="2" max="2" width="29" style="30" customWidth="1"/>
    <col min="3" max="3" width="29" style="14" customWidth="1"/>
    <col min="4" max="4" width="34.42578125" style="14" customWidth="1"/>
    <col min="5" max="5" width="25.85546875" style="14" customWidth="1"/>
    <col min="6" max="6" width="19.42578125" style="14" customWidth="1"/>
    <col min="7" max="7" width="16.42578125" style="37" customWidth="1"/>
    <col min="8" max="8" width="25.42578125" style="37" customWidth="1"/>
    <col min="9" max="9" width="16.85546875" style="36" customWidth="1"/>
    <col min="10" max="10" width="19.140625" style="36" customWidth="1"/>
    <col min="11" max="11" width="16.85546875" style="36" customWidth="1"/>
    <col min="12" max="12" width="19.85546875" style="36" customWidth="1"/>
    <col min="13" max="13" width="15.42578125" style="14" customWidth="1"/>
    <col min="14" max="14" width="19.42578125" style="14" customWidth="1"/>
    <col min="15" max="16" width="40.42578125" style="14" customWidth="1"/>
    <col min="17" max="17" width="34.42578125" style="14" customWidth="1"/>
    <col min="18" max="18" width="43.42578125" style="14" customWidth="1"/>
    <col min="19" max="19" width="58.42578125" style="14" customWidth="1"/>
    <col min="20" max="20" width="22.42578125" style="41" customWidth="1"/>
    <col min="21" max="21" width="19.85546875" style="14" customWidth="1"/>
    <col min="22" max="22" width="44" style="14" customWidth="1"/>
    <col min="23" max="23" width="34.140625" style="14" customWidth="1"/>
    <col min="24" max="24" width="28.42578125" style="14" customWidth="1"/>
    <col min="25" max="25" width="33" style="14" customWidth="1"/>
    <col min="26" max="26" width="50.42578125" style="14" customWidth="1"/>
    <col min="27" max="27" width="11.42578125" style="14"/>
    <col min="28" max="28" width="12.42578125" style="14" bestFit="1" customWidth="1"/>
    <col min="29" max="16384" width="11.42578125" style="14"/>
  </cols>
  <sheetData>
    <row r="1" spans="1:26" ht="75" customHeight="1" x14ac:dyDescent="0.25">
      <c r="B1" s="13"/>
      <c r="C1" s="13"/>
      <c r="D1" s="298" t="s">
        <v>18</v>
      </c>
      <c r="E1" s="298"/>
      <c r="F1" s="298"/>
      <c r="G1" s="298"/>
      <c r="H1" s="298"/>
      <c r="I1" s="298"/>
      <c r="J1" s="298"/>
      <c r="K1" s="298"/>
      <c r="L1" s="298"/>
      <c r="M1" s="298"/>
      <c r="N1" s="298"/>
      <c r="O1" s="298"/>
      <c r="P1" s="298"/>
      <c r="Q1" s="298"/>
      <c r="R1" s="298"/>
      <c r="S1" s="298"/>
      <c r="T1" s="298"/>
      <c r="U1" s="298"/>
      <c r="V1" s="298"/>
      <c r="W1" s="298"/>
      <c r="X1" s="298"/>
      <c r="Y1" s="298"/>
      <c r="Z1" s="298"/>
    </row>
    <row r="2" spans="1:26" ht="26.25" customHeight="1" x14ac:dyDescent="0.25">
      <c r="B2" s="34" t="s">
        <v>20</v>
      </c>
      <c r="C2" s="293" t="s">
        <v>176</v>
      </c>
      <c r="D2" s="294"/>
      <c r="E2" s="294"/>
      <c r="F2" s="294"/>
      <c r="G2" s="294"/>
      <c r="H2" s="295"/>
      <c r="I2" s="296" t="s">
        <v>19</v>
      </c>
      <c r="J2" s="297"/>
      <c r="K2" s="293" t="s">
        <v>98</v>
      </c>
      <c r="L2" s="294"/>
      <c r="M2" s="294"/>
      <c r="N2" s="294"/>
      <c r="O2" s="294"/>
      <c r="P2" s="294"/>
      <c r="Q2" s="294"/>
      <c r="R2" s="294"/>
      <c r="S2" s="294"/>
      <c r="T2" s="294"/>
      <c r="U2" s="294"/>
      <c r="V2" s="294"/>
      <c r="W2" s="294"/>
      <c r="X2" s="294"/>
      <c r="Y2" s="294"/>
      <c r="Z2" s="294"/>
    </row>
    <row r="3" spans="1:26" ht="26.25" customHeight="1" x14ac:dyDescent="0.25">
      <c r="B3" s="34" t="s">
        <v>168</v>
      </c>
      <c r="C3" s="293"/>
      <c r="D3" s="294"/>
      <c r="E3" s="294"/>
      <c r="F3" s="294"/>
      <c r="G3" s="294"/>
      <c r="H3" s="295"/>
      <c r="I3" s="38"/>
      <c r="J3" s="42" t="s">
        <v>166</v>
      </c>
      <c r="K3" s="293"/>
      <c r="L3" s="294"/>
      <c r="M3" s="294"/>
      <c r="N3" s="294"/>
      <c r="O3" s="294"/>
      <c r="P3" s="294"/>
      <c r="Q3" s="294"/>
      <c r="R3" s="294"/>
      <c r="S3" s="294"/>
      <c r="T3" s="294"/>
      <c r="U3" s="294"/>
      <c r="V3" s="294"/>
      <c r="W3" s="294"/>
      <c r="X3" s="294"/>
      <c r="Y3" s="294"/>
      <c r="Z3" s="294"/>
    </row>
    <row r="4" spans="1:26" ht="27.75" customHeight="1" x14ac:dyDescent="0.25">
      <c r="B4" s="15" t="s">
        <v>39</v>
      </c>
      <c r="C4" s="293">
        <v>2022</v>
      </c>
      <c r="D4" s="294"/>
      <c r="E4" s="294"/>
      <c r="F4" s="294"/>
      <c r="G4" s="294"/>
      <c r="H4" s="295"/>
      <c r="I4" s="296" t="s">
        <v>40</v>
      </c>
      <c r="J4" s="297"/>
      <c r="K4" s="293" t="s">
        <v>180</v>
      </c>
      <c r="L4" s="294"/>
      <c r="M4" s="294"/>
      <c r="N4" s="294"/>
      <c r="O4" s="294"/>
      <c r="P4" s="294"/>
      <c r="Q4" s="294"/>
      <c r="R4" s="294"/>
      <c r="S4" s="294"/>
      <c r="T4" s="294"/>
      <c r="U4" s="294"/>
      <c r="V4" s="294"/>
      <c r="W4" s="294"/>
      <c r="X4" s="294"/>
      <c r="Y4" s="294"/>
      <c r="Z4" s="294"/>
    </row>
    <row r="5" spans="1:26" ht="38.25" customHeight="1" x14ac:dyDescent="0.25">
      <c r="B5" s="15" t="s">
        <v>41</v>
      </c>
      <c r="C5" s="293" t="s">
        <v>54</v>
      </c>
      <c r="D5" s="294"/>
      <c r="E5" s="294"/>
      <c r="F5" s="294"/>
      <c r="G5" s="294"/>
      <c r="H5" s="295"/>
      <c r="I5" s="296" t="s">
        <v>42</v>
      </c>
      <c r="J5" s="297"/>
      <c r="K5" s="293" t="s">
        <v>56</v>
      </c>
      <c r="L5" s="294"/>
      <c r="M5" s="294"/>
      <c r="N5" s="294"/>
      <c r="O5" s="294"/>
      <c r="P5" s="294"/>
      <c r="Q5" s="294"/>
      <c r="R5" s="294"/>
      <c r="S5" s="294"/>
      <c r="T5" s="294"/>
      <c r="U5" s="294"/>
      <c r="V5" s="294"/>
      <c r="W5" s="294"/>
      <c r="X5" s="294"/>
      <c r="Y5" s="294"/>
      <c r="Z5" s="294"/>
    </row>
    <row r="6" spans="1:26" ht="19.5" customHeight="1" thickBot="1" x14ac:dyDescent="0.3">
      <c r="B6" s="258" t="s">
        <v>167</v>
      </c>
      <c r="C6" s="258"/>
      <c r="D6" s="258"/>
      <c r="E6" s="258"/>
      <c r="F6" s="258"/>
      <c r="G6" s="258"/>
      <c r="H6" s="258"/>
      <c r="I6" s="258"/>
      <c r="J6" s="258"/>
      <c r="K6" s="258"/>
      <c r="L6" s="258"/>
      <c r="M6" s="258"/>
      <c r="N6" s="258"/>
      <c r="O6" s="258"/>
      <c r="P6" s="258"/>
      <c r="Q6" s="258"/>
      <c r="R6" s="258"/>
      <c r="S6" s="258"/>
      <c r="T6" s="258"/>
      <c r="U6" s="258"/>
      <c r="V6" s="258"/>
      <c r="W6" s="258"/>
      <c r="X6" s="258"/>
      <c r="Y6" s="258"/>
      <c r="Z6" s="258"/>
    </row>
    <row r="7" spans="1:26" ht="15.75" thickBot="1" x14ac:dyDescent="0.3">
      <c r="B7" s="259" t="s">
        <v>53</v>
      </c>
      <c r="C7" s="260"/>
      <c r="D7" s="260"/>
      <c r="E7" s="260"/>
      <c r="F7" s="260"/>
      <c r="G7" s="260"/>
      <c r="H7" s="260"/>
      <c r="I7" s="35"/>
      <c r="J7" s="35"/>
      <c r="K7" s="35"/>
      <c r="L7" s="35"/>
      <c r="M7" s="261" t="s">
        <v>129</v>
      </c>
      <c r="N7" s="262"/>
      <c r="O7" s="262"/>
      <c r="P7" s="262"/>
      <c r="Q7" s="262"/>
      <c r="R7" s="262"/>
      <c r="S7" s="262"/>
      <c r="T7" s="262"/>
      <c r="U7" s="262"/>
      <c r="V7" s="262"/>
      <c r="W7" s="262"/>
      <c r="X7" s="262"/>
      <c r="Y7" s="262"/>
      <c r="Z7" s="262"/>
    </row>
    <row r="8" spans="1:26" ht="18" customHeight="1" x14ac:dyDescent="0.25">
      <c r="B8" s="263" t="s">
        <v>163</v>
      </c>
      <c r="C8" s="264"/>
      <c r="D8" s="264" t="s">
        <v>9</v>
      </c>
      <c r="E8" s="271" t="s">
        <v>124</v>
      </c>
      <c r="F8" s="264" t="s">
        <v>162</v>
      </c>
      <c r="G8" s="274" t="s">
        <v>127</v>
      </c>
      <c r="H8" s="274" t="s">
        <v>128</v>
      </c>
      <c r="I8" s="278" t="s">
        <v>186</v>
      </c>
      <c r="J8" s="279"/>
      <c r="K8" s="282" t="s">
        <v>187</v>
      </c>
      <c r="L8" s="283"/>
      <c r="M8" s="255"/>
      <c r="N8" s="256"/>
      <c r="O8" s="256"/>
      <c r="P8" s="256"/>
      <c r="Q8" s="16"/>
      <c r="R8" s="16"/>
      <c r="S8" s="16"/>
      <c r="T8" s="286"/>
      <c r="U8" s="287"/>
      <c r="V8" s="287"/>
      <c r="W8" s="287"/>
      <c r="X8" s="287"/>
      <c r="Y8" s="287"/>
      <c r="Z8" s="287"/>
    </row>
    <row r="9" spans="1:26" ht="18" customHeight="1" x14ac:dyDescent="0.25">
      <c r="B9" s="265"/>
      <c r="C9" s="266"/>
      <c r="D9" s="266"/>
      <c r="E9" s="272"/>
      <c r="F9" s="266"/>
      <c r="G9" s="275"/>
      <c r="H9" s="275"/>
      <c r="I9" s="280"/>
      <c r="J9" s="281"/>
      <c r="K9" s="284"/>
      <c r="L9" s="285"/>
      <c r="M9" s="288" t="s">
        <v>188</v>
      </c>
      <c r="N9" s="289"/>
      <c r="O9" s="289"/>
      <c r="P9" s="289"/>
      <c r="Q9" s="289"/>
      <c r="R9" s="289"/>
      <c r="S9" s="290"/>
      <c r="T9" s="291" t="s">
        <v>189</v>
      </c>
      <c r="U9" s="292"/>
      <c r="V9" s="292"/>
      <c r="W9" s="292"/>
      <c r="X9" s="292"/>
      <c r="Y9" s="292"/>
      <c r="Z9" s="292"/>
    </row>
    <row r="10" spans="1:26" ht="18" customHeight="1" thickBot="1" x14ac:dyDescent="0.3">
      <c r="B10" s="267"/>
      <c r="C10" s="268"/>
      <c r="D10" s="268"/>
      <c r="E10" s="272"/>
      <c r="F10" s="268"/>
      <c r="G10" s="276"/>
      <c r="H10" s="276"/>
      <c r="I10" s="251" t="s">
        <v>125</v>
      </c>
      <c r="J10" s="253" t="s">
        <v>121</v>
      </c>
      <c r="K10" s="251" t="s">
        <v>125</v>
      </c>
      <c r="L10" s="253" t="s">
        <v>121</v>
      </c>
      <c r="M10" s="255" t="s">
        <v>13</v>
      </c>
      <c r="N10" s="256"/>
      <c r="O10" s="256"/>
      <c r="P10" s="256"/>
      <c r="Q10" s="256"/>
      <c r="R10" s="256"/>
      <c r="S10" s="257"/>
      <c r="T10" s="242" t="s">
        <v>13</v>
      </c>
      <c r="U10" s="243"/>
      <c r="V10" s="243"/>
      <c r="W10" s="243"/>
      <c r="X10" s="243"/>
      <c r="Y10" s="243"/>
      <c r="Z10" s="243"/>
    </row>
    <row r="11" spans="1:26" ht="60" customHeight="1" thickBot="1" x14ac:dyDescent="0.3">
      <c r="A11" s="147" t="s">
        <v>245</v>
      </c>
      <c r="B11" s="269"/>
      <c r="C11" s="270"/>
      <c r="D11" s="270"/>
      <c r="E11" s="273"/>
      <c r="F11" s="270"/>
      <c r="G11" s="277"/>
      <c r="H11" s="277"/>
      <c r="I11" s="252"/>
      <c r="J11" s="254"/>
      <c r="K11" s="252"/>
      <c r="L11" s="254"/>
      <c r="M11" s="17" t="s">
        <v>126</v>
      </c>
      <c r="N11" s="17" t="s">
        <v>122</v>
      </c>
      <c r="O11" s="18" t="s">
        <v>135</v>
      </c>
      <c r="P11" s="18" t="s">
        <v>134</v>
      </c>
      <c r="Q11" s="19" t="s">
        <v>136</v>
      </c>
      <c r="R11" s="19" t="s">
        <v>137</v>
      </c>
      <c r="S11" s="33" t="s">
        <v>120</v>
      </c>
      <c r="T11" s="39" t="s">
        <v>126</v>
      </c>
      <c r="U11" s="20" t="s">
        <v>122</v>
      </c>
      <c r="V11" s="31" t="s">
        <v>135</v>
      </c>
      <c r="W11" s="31" t="s">
        <v>134</v>
      </c>
      <c r="X11" s="32" t="s">
        <v>136</v>
      </c>
      <c r="Y11" s="32" t="s">
        <v>137</v>
      </c>
      <c r="Z11" s="20" t="s">
        <v>120</v>
      </c>
    </row>
    <row r="12" spans="1:26" ht="45" x14ac:dyDescent="0.25">
      <c r="A12" s="148" t="s">
        <v>246</v>
      </c>
      <c r="B12" s="244" t="s">
        <v>181</v>
      </c>
      <c r="C12" s="21" t="s">
        <v>0</v>
      </c>
      <c r="D12" s="21" t="s">
        <v>0</v>
      </c>
      <c r="E12" s="21" t="s">
        <v>139</v>
      </c>
      <c r="F12" s="21" t="s">
        <v>46</v>
      </c>
      <c r="G12" s="22">
        <v>0</v>
      </c>
      <c r="H12" s="22">
        <v>0</v>
      </c>
      <c r="I12" s="70">
        <v>698</v>
      </c>
      <c r="J12" s="24">
        <v>40779029689</v>
      </c>
      <c r="K12" s="70">
        <v>873</v>
      </c>
      <c r="L12" s="24">
        <v>48080490633</v>
      </c>
      <c r="M12" s="23">
        <v>860</v>
      </c>
      <c r="N12" s="24">
        <v>0</v>
      </c>
      <c r="O12" s="11">
        <f>IFERROR((1-(M12/I12)),0)</f>
        <v>-0.23209169054441259</v>
      </c>
      <c r="P12" s="11">
        <f>IFERROR((1-(N12/J12)),0)</f>
        <v>1</v>
      </c>
      <c r="Q12" s="12">
        <f>IFERROR((O12/H12),0)</f>
        <v>0</v>
      </c>
      <c r="R12" s="12">
        <f>IFERROR((P12/G12),0)</f>
        <v>0</v>
      </c>
      <c r="S12" s="149"/>
      <c r="T12" s="40"/>
      <c r="U12" s="24"/>
      <c r="V12" s="9">
        <f>IFERROR((1-(T12/K12)),0)</f>
        <v>1</v>
      </c>
      <c r="W12" s="9">
        <f>IFERROR((1-(U12/L12)),0)</f>
        <v>1</v>
      </c>
      <c r="X12" s="10">
        <f>IFERROR((V12/H12),0)</f>
        <v>0</v>
      </c>
      <c r="Y12" s="10">
        <f>IFERROR((W12/G12),0)</f>
        <v>0</v>
      </c>
      <c r="Z12" s="25"/>
    </row>
    <row r="13" spans="1:26" ht="50.25" customHeight="1" x14ac:dyDescent="0.25">
      <c r="A13" s="148" t="s">
        <v>247</v>
      </c>
      <c r="B13" s="245"/>
      <c r="C13" s="26" t="s">
        <v>1</v>
      </c>
      <c r="D13" s="26" t="s">
        <v>141</v>
      </c>
      <c r="E13" s="26" t="s">
        <v>138</v>
      </c>
      <c r="F13" s="26" t="s">
        <v>45</v>
      </c>
      <c r="G13" s="150">
        <v>0.01</v>
      </c>
      <c r="H13" s="150">
        <v>0.01</v>
      </c>
      <c r="I13" s="74">
        <v>2044</v>
      </c>
      <c r="J13" s="24">
        <v>23702680</v>
      </c>
      <c r="K13" s="74">
        <v>3204</v>
      </c>
      <c r="L13" s="78">
        <v>53214668</v>
      </c>
      <c r="M13" s="59">
        <v>1929</v>
      </c>
      <c r="N13" s="78">
        <v>25173161</v>
      </c>
      <c r="O13" s="11">
        <f t="shared" ref="O13:P32" si="0">IFERROR((1-(M13/I13)),0)</f>
        <v>5.6262230919765122E-2</v>
      </c>
      <c r="P13" s="11">
        <f t="shared" si="0"/>
        <v>-6.2038596479385477E-2</v>
      </c>
      <c r="Q13" s="12">
        <f t="shared" ref="Q13:Q32" si="1">IFERROR((O13/H13),0)</f>
        <v>5.6262230919765122</v>
      </c>
      <c r="R13" s="12">
        <f t="shared" ref="R13:R32" si="2">IFERROR((P13/G13),0)</f>
        <v>-6.2038596479385477</v>
      </c>
      <c r="S13" s="149"/>
      <c r="T13" s="40">
        <v>2973</v>
      </c>
      <c r="U13" s="24">
        <v>54519530</v>
      </c>
      <c r="V13" s="9">
        <f>IFERROR((1-(T13/K13)),0)</f>
        <v>7.2097378277153568E-2</v>
      </c>
      <c r="W13" s="9">
        <f>IFERROR((1-(U13/L13)),0)</f>
        <v>-2.4520720490072367E-2</v>
      </c>
      <c r="X13" s="10">
        <f t="shared" ref="X13:X32" si="3">IFERROR((V13/H13),0)</f>
        <v>7.2097378277153563</v>
      </c>
      <c r="Y13" s="10">
        <f t="shared" ref="Y13:Y32" si="4">IFERROR((W13/G13),0)</f>
        <v>-2.4520720490072367</v>
      </c>
      <c r="Z13" s="25"/>
    </row>
    <row r="14" spans="1:26" ht="35.1" customHeight="1" x14ac:dyDescent="0.25">
      <c r="A14" s="148" t="s">
        <v>248</v>
      </c>
      <c r="B14" s="246" t="s">
        <v>10</v>
      </c>
      <c r="C14" s="247" t="s">
        <v>2</v>
      </c>
      <c r="D14" s="26" t="s">
        <v>50</v>
      </c>
      <c r="E14" s="26" t="s">
        <v>151</v>
      </c>
      <c r="F14" s="26" t="s">
        <v>46</v>
      </c>
      <c r="G14" s="150">
        <v>0</v>
      </c>
      <c r="H14" s="150">
        <v>0</v>
      </c>
      <c r="I14" s="74">
        <v>0</v>
      </c>
      <c r="J14" s="24">
        <v>0</v>
      </c>
      <c r="K14" s="74">
        <v>0</v>
      </c>
      <c r="L14" s="74">
        <v>0</v>
      </c>
      <c r="M14" s="59">
        <v>0</v>
      </c>
      <c r="N14" s="60">
        <v>0</v>
      </c>
      <c r="O14" s="11">
        <f t="shared" si="0"/>
        <v>0</v>
      </c>
      <c r="P14" s="11">
        <f t="shared" si="0"/>
        <v>0</v>
      </c>
      <c r="Q14" s="12">
        <f t="shared" si="1"/>
        <v>0</v>
      </c>
      <c r="R14" s="12">
        <f t="shared" si="2"/>
        <v>0</v>
      </c>
      <c r="S14" s="149"/>
      <c r="T14" s="40"/>
      <c r="U14" s="24"/>
      <c r="V14" s="9">
        <f t="shared" ref="V14:W32" si="5">IFERROR((1-(T14/K14)),0)</f>
        <v>0</v>
      </c>
      <c r="W14" s="9">
        <f t="shared" si="5"/>
        <v>0</v>
      </c>
      <c r="X14" s="10">
        <f t="shared" si="3"/>
        <v>0</v>
      </c>
      <c r="Y14" s="10">
        <f t="shared" si="4"/>
        <v>0</v>
      </c>
      <c r="Z14" s="25"/>
    </row>
    <row r="15" spans="1:26" ht="75.75" customHeight="1" x14ac:dyDescent="0.25">
      <c r="A15" s="148" t="s">
        <v>247</v>
      </c>
      <c r="B15" s="246"/>
      <c r="C15" s="247"/>
      <c r="D15" s="26" t="s">
        <v>144</v>
      </c>
      <c r="E15" s="26" t="s">
        <v>142</v>
      </c>
      <c r="F15" s="26" t="s">
        <v>46</v>
      </c>
      <c r="G15" s="151">
        <v>0</v>
      </c>
      <c r="H15" s="151">
        <v>0</v>
      </c>
      <c r="I15" s="58">
        <v>0</v>
      </c>
      <c r="J15" s="56">
        <v>0</v>
      </c>
      <c r="K15" s="58">
        <v>0</v>
      </c>
      <c r="L15" s="58">
        <v>0</v>
      </c>
      <c r="M15" s="59">
        <v>3</v>
      </c>
      <c r="N15" s="60">
        <v>50038920</v>
      </c>
      <c r="O15" s="11">
        <f t="shared" si="0"/>
        <v>0</v>
      </c>
      <c r="P15" s="11">
        <f t="shared" si="0"/>
        <v>0</v>
      </c>
      <c r="Q15" s="12">
        <f t="shared" si="1"/>
        <v>0</v>
      </c>
      <c r="R15" s="12">
        <f t="shared" si="2"/>
        <v>0</v>
      </c>
      <c r="S15" s="149"/>
      <c r="T15" s="89">
        <v>15</v>
      </c>
      <c r="U15" s="56">
        <v>77038920</v>
      </c>
      <c r="V15" s="152">
        <f t="shared" si="5"/>
        <v>0</v>
      </c>
      <c r="W15" s="152">
        <f t="shared" si="5"/>
        <v>0</v>
      </c>
      <c r="X15" s="153">
        <f t="shared" si="3"/>
        <v>0</v>
      </c>
      <c r="Y15" s="153">
        <f t="shared" si="4"/>
        <v>0</v>
      </c>
      <c r="Z15" s="93" t="s">
        <v>249</v>
      </c>
    </row>
    <row r="16" spans="1:26" ht="45" x14ac:dyDescent="0.25">
      <c r="A16" s="148" t="s">
        <v>250</v>
      </c>
      <c r="B16" s="246" t="s">
        <v>11</v>
      </c>
      <c r="C16" s="247" t="s">
        <v>3</v>
      </c>
      <c r="D16" s="26" t="s">
        <v>145</v>
      </c>
      <c r="E16" s="26" t="s">
        <v>146</v>
      </c>
      <c r="F16" s="26" t="s">
        <v>45</v>
      </c>
      <c r="G16" s="73">
        <v>0.01</v>
      </c>
      <c r="H16" s="73">
        <v>0.01</v>
      </c>
      <c r="I16" s="74">
        <v>32</v>
      </c>
      <c r="J16" s="24">
        <v>11032678</v>
      </c>
      <c r="K16" s="74">
        <v>32</v>
      </c>
      <c r="L16" s="24">
        <v>17919622</v>
      </c>
      <c r="M16" s="59">
        <v>20</v>
      </c>
      <c r="N16" s="78">
        <v>7153677</v>
      </c>
      <c r="O16" s="11">
        <f>IFERROR((1-(M16/I16)),0)</f>
        <v>0.375</v>
      </c>
      <c r="P16" s="11">
        <f>IFERROR((1-(N16/J16)),0)</f>
        <v>0.35159197068925607</v>
      </c>
      <c r="Q16" s="12">
        <f t="shared" si="1"/>
        <v>37.5</v>
      </c>
      <c r="R16" s="12">
        <f>IFERROR((P16/G16),0)</f>
        <v>35.159197068925607</v>
      </c>
      <c r="S16" s="149"/>
      <c r="T16" s="94">
        <v>20</v>
      </c>
      <c r="U16" s="24">
        <v>15156287</v>
      </c>
      <c r="V16" s="9">
        <f t="shared" si="5"/>
        <v>0.375</v>
      </c>
      <c r="W16" s="9">
        <f t="shared" si="5"/>
        <v>0.15420721486200994</v>
      </c>
      <c r="X16" s="10">
        <f t="shared" si="3"/>
        <v>37.5</v>
      </c>
      <c r="Y16" s="10">
        <f t="shared" si="4"/>
        <v>15.420721486200994</v>
      </c>
      <c r="Z16" s="93" t="s">
        <v>251</v>
      </c>
    </row>
    <row r="17" spans="1:28" ht="48" customHeight="1" x14ac:dyDescent="0.25">
      <c r="A17" s="148" t="s">
        <v>250</v>
      </c>
      <c r="B17" s="246"/>
      <c r="C17" s="247"/>
      <c r="D17" s="26" t="s">
        <v>143</v>
      </c>
      <c r="E17" s="26" t="s">
        <v>140</v>
      </c>
      <c r="F17" s="26" t="s">
        <v>45</v>
      </c>
      <c r="G17" s="73">
        <v>0.01</v>
      </c>
      <c r="H17" s="73">
        <v>0.01</v>
      </c>
      <c r="I17" s="74">
        <v>0</v>
      </c>
      <c r="J17" s="24">
        <v>0</v>
      </c>
      <c r="K17" s="74">
        <v>0</v>
      </c>
      <c r="L17" s="74">
        <v>0</v>
      </c>
      <c r="M17" s="59">
        <v>1</v>
      </c>
      <c r="N17" s="154">
        <v>199931</v>
      </c>
      <c r="O17" s="11">
        <f t="shared" si="0"/>
        <v>0</v>
      </c>
      <c r="P17" s="11">
        <f>IFERROR((1-(N17/J17)),0)</f>
        <v>0</v>
      </c>
      <c r="Q17" s="12">
        <f t="shared" si="1"/>
        <v>0</v>
      </c>
      <c r="R17" s="12">
        <f t="shared" si="2"/>
        <v>0</v>
      </c>
      <c r="S17" s="149"/>
      <c r="T17" s="59">
        <v>1</v>
      </c>
      <c r="U17" s="154">
        <v>199931</v>
      </c>
      <c r="V17" s="9">
        <f t="shared" si="5"/>
        <v>0</v>
      </c>
      <c r="W17" s="9">
        <f t="shared" si="5"/>
        <v>0</v>
      </c>
      <c r="X17" s="10">
        <f t="shared" si="3"/>
        <v>0</v>
      </c>
      <c r="Y17" s="10">
        <f t="shared" si="4"/>
        <v>0</v>
      </c>
      <c r="Z17" s="25"/>
    </row>
    <row r="18" spans="1:28" ht="45" x14ac:dyDescent="0.25">
      <c r="A18" s="148" t="s">
        <v>250</v>
      </c>
      <c r="B18" s="246"/>
      <c r="C18" s="26" t="s">
        <v>4</v>
      </c>
      <c r="D18" s="26" t="s">
        <v>147</v>
      </c>
      <c r="E18" s="26" t="s">
        <v>146</v>
      </c>
      <c r="F18" s="26" t="s">
        <v>45</v>
      </c>
      <c r="G18" s="73">
        <v>0.01</v>
      </c>
      <c r="H18" s="73">
        <v>0.01</v>
      </c>
      <c r="I18" s="74">
        <v>1</v>
      </c>
      <c r="J18" s="24">
        <v>51516668</v>
      </c>
      <c r="K18" s="74">
        <v>1</v>
      </c>
      <c r="L18" s="24">
        <v>103032488</v>
      </c>
      <c r="M18" s="59">
        <v>1</v>
      </c>
      <c r="N18" s="78">
        <v>51539918</v>
      </c>
      <c r="O18" s="11">
        <f t="shared" si="0"/>
        <v>0</v>
      </c>
      <c r="P18" s="155">
        <f>IFERROR((1-(N18/J18)),0)</f>
        <v>-4.5131024390010488E-4</v>
      </c>
      <c r="Q18" s="12">
        <f t="shared" si="1"/>
        <v>0</v>
      </c>
      <c r="R18" s="12">
        <f t="shared" si="2"/>
        <v>-4.5131024390010488E-2</v>
      </c>
      <c r="S18" s="149"/>
      <c r="T18" s="40">
        <v>1</v>
      </c>
      <c r="U18" s="24">
        <v>103056238</v>
      </c>
      <c r="V18" s="9">
        <f t="shared" si="5"/>
        <v>0</v>
      </c>
      <c r="W18" s="156">
        <f>IFERROR((1-(U18/L18)),0)</f>
        <v>-2.3050981744709986E-4</v>
      </c>
      <c r="X18" s="157">
        <f>IFERROR((V18/H18),0)</f>
        <v>0</v>
      </c>
      <c r="Y18" s="158">
        <f t="shared" si="4"/>
        <v>-2.3050981744709986E-2</v>
      </c>
      <c r="Z18" s="93" t="s">
        <v>252</v>
      </c>
    </row>
    <row r="19" spans="1:28" ht="30" x14ac:dyDescent="0.25">
      <c r="A19" s="148" t="s">
        <v>250</v>
      </c>
      <c r="B19" s="246"/>
      <c r="C19" s="247" t="s">
        <v>5</v>
      </c>
      <c r="D19" s="26" t="s">
        <v>148</v>
      </c>
      <c r="E19" s="26" t="s">
        <v>142</v>
      </c>
      <c r="F19" s="26" t="s">
        <v>46</v>
      </c>
      <c r="G19" s="73">
        <v>0</v>
      </c>
      <c r="H19" s="73">
        <v>0</v>
      </c>
      <c r="I19" s="74">
        <v>0</v>
      </c>
      <c r="J19" s="56">
        <v>0</v>
      </c>
      <c r="K19" s="74">
        <v>0</v>
      </c>
      <c r="L19" s="58">
        <v>0</v>
      </c>
      <c r="M19" s="59">
        <v>0</v>
      </c>
      <c r="N19" s="78">
        <v>0</v>
      </c>
      <c r="O19" s="11">
        <f t="shared" si="0"/>
        <v>0</v>
      </c>
      <c r="P19" s="11">
        <f t="shared" si="0"/>
        <v>0</v>
      </c>
      <c r="Q19" s="12">
        <f t="shared" si="1"/>
        <v>0</v>
      </c>
      <c r="R19" s="12">
        <f t="shared" si="2"/>
        <v>0</v>
      </c>
      <c r="S19" s="159" t="s">
        <v>253</v>
      </c>
      <c r="T19" s="40"/>
      <c r="U19" s="24"/>
      <c r="V19" s="9">
        <f t="shared" si="5"/>
        <v>0</v>
      </c>
      <c r="W19" s="9">
        <f t="shared" si="5"/>
        <v>0</v>
      </c>
      <c r="X19" s="10">
        <f t="shared" si="3"/>
        <v>0</v>
      </c>
      <c r="Y19" s="10">
        <f t="shared" si="4"/>
        <v>0</v>
      </c>
      <c r="Z19" s="93"/>
    </row>
    <row r="20" spans="1:28" ht="45" x14ac:dyDescent="0.25">
      <c r="A20" s="148" t="s">
        <v>250</v>
      </c>
      <c r="B20" s="246"/>
      <c r="C20" s="247"/>
      <c r="D20" s="26" t="s">
        <v>149</v>
      </c>
      <c r="E20" s="26" t="s">
        <v>150</v>
      </c>
      <c r="F20" s="26" t="s">
        <v>45</v>
      </c>
      <c r="G20" s="73">
        <v>0.01</v>
      </c>
      <c r="H20" s="73">
        <v>0.01</v>
      </c>
      <c r="I20" s="74">
        <v>5</v>
      </c>
      <c r="J20" s="56">
        <v>0</v>
      </c>
      <c r="K20" s="74">
        <v>5</v>
      </c>
      <c r="L20" s="58">
        <v>0</v>
      </c>
      <c r="M20" s="59">
        <v>5</v>
      </c>
      <c r="N20" s="78">
        <v>0</v>
      </c>
      <c r="O20" s="11">
        <f t="shared" si="0"/>
        <v>0</v>
      </c>
      <c r="P20" s="11">
        <f t="shared" si="0"/>
        <v>0</v>
      </c>
      <c r="Q20" s="12">
        <f t="shared" si="1"/>
        <v>0</v>
      </c>
      <c r="R20" s="12">
        <f t="shared" si="2"/>
        <v>0</v>
      </c>
      <c r="S20" s="159" t="s">
        <v>254</v>
      </c>
      <c r="T20" s="40"/>
      <c r="U20" s="24"/>
      <c r="V20" s="9">
        <f t="shared" si="5"/>
        <v>1</v>
      </c>
      <c r="W20" s="9">
        <f t="shared" si="5"/>
        <v>0</v>
      </c>
      <c r="X20" s="10">
        <f t="shared" si="3"/>
        <v>100</v>
      </c>
      <c r="Y20" s="10">
        <f t="shared" si="4"/>
        <v>0</v>
      </c>
      <c r="Z20" s="86"/>
    </row>
    <row r="21" spans="1:28" ht="40.5" customHeight="1" x14ac:dyDescent="0.25">
      <c r="A21" s="148" t="s">
        <v>250</v>
      </c>
      <c r="B21" s="246"/>
      <c r="C21" s="247"/>
      <c r="D21" s="26" t="s">
        <v>51</v>
      </c>
      <c r="E21" s="26" t="s">
        <v>142</v>
      </c>
      <c r="F21" s="26" t="s">
        <v>45</v>
      </c>
      <c r="G21" s="73">
        <v>0.01</v>
      </c>
      <c r="H21" s="73">
        <v>0.01</v>
      </c>
      <c r="I21" s="74">
        <v>0</v>
      </c>
      <c r="J21" s="24">
        <v>32357274</v>
      </c>
      <c r="K21" s="74">
        <v>0</v>
      </c>
      <c r="L21" s="24">
        <v>64100193</v>
      </c>
      <c r="M21" s="59">
        <v>0</v>
      </c>
      <c r="N21" s="78">
        <v>28064760</v>
      </c>
      <c r="O21" s="11">
        <f>IFERROR((1-(M21/I21)),0)</f>
        <v>0</v>
      </c>
      <c r="P21" s="11">
        <f>IFERROR((1-(N21/J21)),0)</f>
        <v>0.13265993915309426</v>
      </c>
      <c r="Q21" s="12">
        <f t="shared" si="1"/>
        <v>0</v>
      </c>
      <c r="R21" s="12">
        <f t="shared" si="2"/>
        <v>13.265993915309426</v>
      </c>
      <c r="S21" s="159" t="s">
        <v>255</v>
      </c>
      <c r="T21" s="89" t="s">
        <v>256</v>
      </c>
      <c r="U21" s="60">
        <v>61907574</v>
      </c>
      <c r="V21" s="9">
        <f t="shared" si="5"/>
        <v>0</v>
      </c>
      <c r="W21" s="9">
        <f t="shared" si="5"/>
        <v>3.420612165707515E-2</v>
      </c>
      <c r="X21" s="10">
        <f t="shared" si="3"/>
        <v>0</v>
      </c>
      <c r="Y21" s="10">
        <f t="shared" si="4"/>
        <v>3.420612165707515</v>
      </c>
      <c r="Z21" s="25"/>
      <c r="AB21" s="127"/>
    </row>
    <row r="22" spans="1:28" ht="63.75" customHeight="1" x14ac:dyDescent="0.25">
      <c r="A22" s="148" t="s">
        <v>250</v>
      </c>
      <c r="B22" s="246"/>
      <c r="C22" s="247"/>
      <c r="D22" s="26" t="s">
        <v>52</v>
      </c>
      <c r="E22" s="26" t="s">
        <v>152</v>
      </c>
      <c r="F22" s="26" t="s">
        <v>45</v>
      </c>
      <c r="G22" s="73">
        <v>0.01</v>
      </c>
      <c r="H22" s="73">
        <v>0.01</v>
      </c>
      <c r="I22" s="74">
        <v>1355.2829999999999</v>
      </c>
      <c r="J22" s="24">
        <v>9941200</v>
      </c>
      <c r="K22" s="74">
        <v>3205.2660000000001</v>
      </c>
      <c r="L22" s="24">
        <v>25242336</v>
      </c>
      <c r="M22" s="59">
        <v>1410.93</v>
      </c>
      <c r="N22" s="78">
        <v>12459428</v>
      </c>
      <c r="O22" s="11">
        <f>IFERROR((1-(M22/I22)),0)</f>
        <v>-4.1059321189744313E-2</v>
      </c>
      <c r="P22" s="11">
        <f>IFERROR((1-(N22/J22)),0)</f>
        <v>-0.25331227618396168</v>
      </c>
      <c r="Q22" s="12">
        <f>IFERROR((O22/H22),0)</f>
        <v>-4.1059321189744313</v>
      </c>
      <c r="R22" s="12">
        <f>IFERROR((P22/G22),0)</f>
        <v>-25.331227618396166</v>
      </c>
      <c r="S22" s="149"/>
      <c r="T22" s="89">
        <v>2877.27</v>
      </c>
      <c r="U22" s="60">
        <v>27180806</v>
      </c>
      <c r="V22" s="9">
        <f t="shared" si="5"/>
        <v>0.10233035261348045</v>
      </c>
      <c r="W22" s="9">
        <f t="shared" si="5"/>
        <v>-7.6794398109588657E-2</v>
      </c>
      <c r="X22" s="10">
        <f t="shared" si="3"/>
        <v>10.233035261348045</v>
      </c>
      <c r="Y22" s="10">
        <f t="shared" si="4"/>
        <v>-7.6794398109588657</v>
      </c>
      <c r="Z22" s="25"/>
    </row>
    <row r="23" spans="1:28" ht="48.75" customHeight="1" x14ac:dyDescent="0.25">
      <c r="A23" s="148" t="s">
        <v>250</v>
      </c>
      <c r="B23" s="246"/>
      <c r="C23" s="248" t="s">
        <v>6</v>
      </c>
      <c r="D23" s="26" t="s">
        <v>153</v>
      </c>
      <c r="E23" s="26" t="s">
        <v>155</v>
      </c>
      <c r="F23" s="26" t="s">
        <v>46</v>
      </c>
      <c r="G23" s="73">
        <v>0</v>
      </c>
      <c r="H23" s="73">
        <v>0</v>
      </c>
      <c r="I23" s="74">
        <v>755617</v>
      </c>
      <c r="J23" s="24">
        <v>149587654</v>
      </c>
      <c r="K23" s="74">
        <v>1768717</v>
      </c>
      <c r="L23" s="24">
        <v>341074107</v>
      </c>
      <c r="M23" s="59">
        <v>911777</v>
      </c>
      <c r="N23" s="78">
        <v>180911350</v>
      </c>
      <c r="O23" s="11">
        <f t="shared" si="0"/>
        <v>-0.20666554616955413</v>
      </c>
      <c r="P23" s="11">
        <f t="shared" si="0"/>
        <v>-0.20940027577409559</v>
      </c>
      <c r="Q23" s="12">
        <f t="shared" si="1"/>
        <v>0</v>
      </c>
      <c r="R23" s="12">
        <f t="shared" si="2"/>
        <v>0</v>
      </c>
      <c r="S23" s="159" t="s">
        <v>257</v>
      </c>
      <c r="T23" s="40">
        <v>2032201</v>
      </c>
      <c r="U23" s="24">
        <v>420614747</v>
      </c>
      <c r="V23" s="9">
        <f t="shared" si="5"/>
        <v>-0.14896899843219691</v>
      </c>
      <c r="W23" s="9">
        <f t="shared" si="5"/>
        <v>-0.2332063277966745</v>
      </c>
      <c r="X23" s="10">
        <f>IFERROR((V23/H23),0)</f>
        <v>0</v>
      </c>
      <c r="Y23" s="10">
        <f t="shared" si="4"/>
        <v>0</v>
      </c>
      <c r="Z23" s="93" t="s">
        <v>258</v>
      </c>
    </row>
    <row r="24" spans="1:28" ht="54" customHeight="1" x14ac:dyDescent="0.25">
      <c r="A24" s="148" t="s">
        <v>250</v>
      </c>
      <c r="B24" s="246"/>
      <c r="C24" s="249"/>
      <c r="D24" s="26" t="s">
        <v>154</v>
      </c>
      <c r="E24" s="26" t="s">
        <v>156</v>
      </c>
      <c r="F24" s="26" t="s">
        <v>46</v>
      </c>
      <c r="G24" s="73">
        <v>0</v>
      </c>
      <c r="H24" s="73">
        <v>0</v>
      </c>
      <c r="I24" s="74">
        <v>286783</v>
      </c>
      <c r="J24" s="24">
        <v>47687240</v>
      </c>
      <c r="K24" s="74">
        <v>687339</v>
      </c>
      <c r="L24" s="24">
        <v>111559874</v>
      </c>
      <c r="M24" s="59">
        <v>911777</v>
      </c>
      <c r="N24" s="78">
        <v>55137696</v>
      </c>
      <c r="O24" s="11">
        <f t="shared" si="0"/>
        <v>-2.1793272265092423</v>
      </c>
      <c r="P24" s="11">
        <f t="shared" si="0"/>
        <v>-0.1562358400276469</v>
      </c>
      <c r="Q24" s="12">
        <f t="shared" si="1"/>
        <v>0</v>
      </c>
      <c r="R24" s="12">
        <f t="shared" si="2"/>
        <v>0</v>
      </c>
      <c r="S24" s="159" t="s">
        <v>257</v>
      </c>
      <c r="T24" s="40">
        <v>639699</v>
      </c>
      <c r="U24" s="24">
        <v>116534181</v>
      </c>
      <c r="V24" s="9">
        <f t="shared" si="5"/>
        <v>6.9310776778271022E-2</v>
      </c>
      <c r="W24" s="9">
        <f>IFERROR((1-(U24/L24)),0)</f>
        <v>-4.4588675315283988E-2</v>
      </c>
      <c r="X24" s="10">
        <f t="shared" si="3"/>
        <v>0</v>
      </c>
      <c r="Y24" s="10">
        <f t="shared" si="4"/>
        <v>0</v>
      </c>
      <c r="Z24" s="93" t="s">
        <v>258</v>
      </c>
    </row>
    <row r="25" spans="1:28" ht="90" x14ac:dyDescent="0.25">
      <c r="A25" s="148" t="s">
        <v>259</v>
      </c>
      <c r="B25" s="246"/>
      <c r="C25" s="239" t="s">
        <v>58</v>
      </c>
      <c r="D25" s="26" t="s">
        <v>49</v>
      </c>
      <c r="E25" s="26" t="s">
        <v>142</v>
      </c>
      <c r="F25" s="26" t="s">
        <v>46</v>
      </c>
      <c r="G25" s="73">
        <v>0</v>
      </c>
      <c r="H25" s="73">
        <v>0</v>
      </c>
      <c r="I25" s="74">
        <v>0</v>
      </c>
      <c r="J25" s="24">
        <v>0</v>
      </c>
      <c r="K25" s="74">
        <v>0</v>
      </c>
      <c r="L25" s="74">
        <v>0</v>
      </c>
      <c r="M25" s="59"/>
      <c r="N25" s="78"/>
      <c r="O25" s="11">
        <f t="shared" si="0"/>
        <v>0</v>
      </c>
      <c r="P25" s="11">
        <f t="shared" si="0"/>
        <v>0</v>
      </c>
      <c r="Q25" s="12">
        <f t="shared" si="1"/>
        <v>0</v>
      </c>
      <c r="R25" s="12">
        <f t="shared" si="2"/>
        <v>0</v>
      </c>
      <c r="S25" s="149"/>
      <c r="T25" s="40"/>
      <c r="U25" s="24"/>
      <c r="V25" s="9">
        <f t="shared" si="5"/>
        <v>0</v>
      </c>
      <c r="W25" s="9">
        <f t="shared" si="5"/>
        <v>0</v>
      </c>
      <c r="X25" s="10">
        <f t="shared" si="3"/>
        <v>0</v>
      </c>
      <c r="Y25" s="10">
        <f t="shared" si="4"/>
        <v>0</v>
      </c>
      <c r="Z25" s="25"/>
    </row>
    <row r="26" spans="1:28" ht="68.25" customHeight="1" x14ac:dyDescent="0.25">
      <c r="A26" s="148" t="s">
        <v>260</v>
      </c>
      <c r="B26" s="246"/>
      <c r="C26" s="250"/>
      <c r="D26" s="26" t="s">
        <v>48</v>
      </c>
      <c r="E26" s="26" t="s">
        <v>142</v>
      </c>
      <c r="F26" s="26" t="s">
        <v>46</v>
      </c>
      <c r="G26" s="73">
        <v>0</v>
      </c>
      <c r="H26" s="73">
        <v>0</v>
      </c>
      <c r="I26" s="74">
        <v>0</v>
      </c>
      <c r="J26" s="24">
        <v>0</v>
      </c>
      <c r="K26" s="74">
        <v>0</v>
      </c>
      <c r="L26" s="74">
        <v>0</v>
      </c>
      <c r="M26" s="59"/>
      <c r="N26" s="78"/>
      <c r="O26" s="11">
        <f t="shared" si="0"/>
        <v>0</v>
      </c>
      <c r="P26" s="11">
        <f t="shared" si="0"/>
        <v>0</v>
      </c>
      <c r="Q26" s="12">
        <f t="shared" si="1"/>
        <v>0</v>
      </c>
      <c r="R26" s="12">
        <f t="shared" si="2"/>
        <v>0</v>
      </c>
      <c r="S26" s="149"/>
      <c r="T26" s="40"/>
      <c r="U26" s="24"/>
      <c r="V26" s="9">
        <f t="shared" si="5"/>
        <v>0</v>
      </c>
      <c r="W26" s="9">
        <f t="shared" si="5"/>
        <v>0</v>
      </c>
      <c r="X26" s="10">
        <f t="shared" si="3"/>
        <v>0</v>
      </c>
      <c r="Y26" s="10">
        <f t="shared" si="4"/>
        <v>0</v>
      </c>
      <c r="Z26" s="25"/>
    </row>
    <row r="27" spans="1:28" ht="30" x14ac:dyDescent="0.25">
      <c r="A27" s="148" t="s">
        <v>260</v>
      </c>
      <c r="B27" s="246"/>
      <c r="C27" s="239" t="s">
        <v>59</v>
      </c>
      <c r="D27" s="26" t="s">
        <v>47</v>
      </c>
      <c r="E27" s="26" t="s">
        <v>157</v>
      </c>
      <c r="F27" s="26" t="s">
        <v>45</v>
      </c>
      <c r="G27" s="73">
        <v>0.01</v>
      </c>
      <c r="H27" s="73">
        <v>0.01</v>
      </c>
      <c r="I27" s="74">
        <v>0</v>
      </c>
      <c r="J27" s="24">
        <v>0</v>
      </c>
      <c r="K27" s="74">
        <v>0</v>
      </c>
      <c r="L27" s="74">
        <v>0</v>
      </c>
      <c r="M27" s="59">
        <v>0</v>
      </c>
      <c r="N27" s="78">
        <v>0</v>
      </c>
      <c r="O27" s="11">
        <f t="shared" si="0"/>
        <v>0</v>
      </c>
      <c r="P27" s="11">
        <f t="shared" si="0"/>
        <v>0</v>
      </c>
      <c r="Q27" s="12">
        <f t="shared" si="1"/>
        <v>0</v>
      </c>
      <c r="R27" s="12">
        <f t="shared" si="2"/>
        <v>0</v>
      </c>
      <c r="S27" s="149"/>
      <c r="T27" s="40"/>
      <c r="U27" s="24"/>
      <c r="V27" s="9">
        <f t="shared" si="5"/>
        <v>0</v>
      </c>
      <c r="W27" s="9">
        <f t="shared" si="5"/>
        <v>0</v>
      </c>
      <c r="X27" s="10">
        <f t="shared" si="3"/>
        <v>0</v>
      </c>
      <c r="Y27" s="10">
        <f t="shared" si="4"/>
        <v>0</v>
      </c>
      <c r="Z27" s="25"/>
    </row>
    <row r="28" spans="1:28" ht="30" x14ac:dyDescent="0.25">
      <c r="A28" s="148" t="s">
        <v>260</v>
      </c>
      <c r="B28" s="246"/>
      <c r="C28" s="250"/>
      <c r="D28" s="26" t="s">
        <v>14</v>
      </c>
      <c r="E28" s="26" t="s">
        <v>157</v>
      </c>
      <c r="F28" s="26" t="s">
        <v>46</v>
      </c>
      <c r="G28" s="73">
        <v>0</v>
      </c>
      <c r="H28" s="73">
        <v>0</v>
      </c>
      <c r="I28" s="74">
        <v>0</v>
      </c>
      <c r="J28" s="24">
        <v>0</v>
      </c>
      <c r="K28" s="74">
        <v>0</v>
      </c>
      <c r="L28" s="74">
        <v>0</v>
      </c>
      <c r="M28" s="59">
        <v>0</v>
      </c>
      <c r="N28" s="78">
        <v>0</v>
      </c>
      <c r="O28" s="11">
        <f t="shared" si="0"/>
        <v>0</v>
      </c>
      <c r="P28" s="11">
        <f t="shared" si="0"/>
        <v>0</v>
      </c>
      <c r="Q28" s="12">
        <f t="shared" si="1"/>
        <v>0</v>
      </c>
      <c r="R28" s="12">
        <f t="shared" si="2"/>
        <v>0</v>
      </c>
      <c r="S28" s="149"/>
      <c r="T28" s="40"/>
      <c r="U28" s="24"/>
      <c r="V28" s="9">
        <f t="shared" si="5"/>
        <v>0</v>
      </c>
      <c r="W28" s="9">
        <f t="shared" si="5"/>
        <v>0</v>
      </c>
      <c r="X28" s="10">
        <f t="shared" si="3"/>
        <v>0</v>
      </c>
      <c r="Y28" s="10">
        <f t="shared" si="4"/>
        <v>0</v>
      </c>
      <c r="Z28" s="25"/>
    </row>
    <row r="29" spans="1:28" ht="94.5" customHeight="1" x14ac:dyDescent="0.25">
      <c r="A29" s="148" t="s">
        <v>247</v>
      </c>
      <c r="B29" s="246"/>
      <c r="C29" s="26" t="s">
        <v>7</v>
      </c>
      <c r="D29" s="160" t="s">
        <v>261</v>
      </c>
      <c r="E29" s="26" t="s">
        <v>159</v>
      </c>
      <c r="F29" s="26" t="s">
        <v>46</v>
      </c>
      <c r="G29" s="73">
        <v>0</v>
      </c>
      <c r="H29" s="73">
        <v>0</v>
      </c>
      <c r="I29" s="74">
        <v>3</v>
      </c>
      <c r="J29" s="24">
        <v>0</v>
      </c>
      <c r="K29" s="74">
        <v>5</v>
      </c>
      <c r="L29" s="24">
        <v>44909248</v>
      </c>
      <c r="M29" s="59">
        <v>3</v>
      </c>
      <c r="N29" s="78">
        <v>0</v>
      </c>
      <c r="O29" s="11">
        <f t="shared" si="0"/>
        <v>0</v>
      </c>
      <c r="P29" s="11">
        <f t="shared" si="0"/>
        <v>0</v>
      </c>
      <c r="Q29" s="12">
        <f t="shared" si="1"/>
        <v>0</v>
      </c>
      <c r="R29" s="12">
        <f t="shared" si="2"/>
        <v>0</v>
      </c>
      <c r="S29" s="159" t="s">
        <v>262</v>
      </c>
      <c r="T29" s="40"/>
      <c r="U29" s="24"/>
      <c r="V29" s="9">
        <f t="shared" si="5"/>
        <v>1</v>
      </c>
      <c r="W29" s="9">
        <f t="shared" si="5"/>
        <v>1</v>
      </c>
      <c r="X29" s="10">
        <f t="shared" si="3"/>
        <v>0</v>
      </c>
      <c r="Y29" s="10">
        <f t="shared" si="4"/>
        <v>0</v>
      </c>
      <c r="Z29" s="25"/>
    </row>
    <row r="30" spans="1:28" ht="45.75" thickBot="1" x14ac:dyDescent="0.3">
      <c r="A30" s="148" t="s">
        <v>250</v>
      </c>
      <c r="B30" s="236" t="s">
        <v>12</v>
      </c>
      <c r="C30" s="239" t="s">
        <v>8</v>
      </c>
      <c r="D30" s="27" t="s">
        <v>15</v>
      </c>
      <c r="E30" s="27" t="s">
        <v>160</v>
      </c>
      <c r="F30" s="26" t="s">
        <v>45</v>
      </c>
      <c r="G30" s="138">
        <v>0.01</v>
      </c>
      <c r="H30" s="138">
        <v>0.01</v>
      </c>
      <c r="I30" s="92">
        <v>459</v>
      </c>
      <c r="J30" s="24">
        <v>2822156</v>
      </c>
      <c r="K30" s="92">
        <v>1119</v>
      </c>
      <c r="L30" s="24">
        <v>7710310</v>
      </c>
      <c r="M30" s="161">
        <v>914</v>
      </c>
      <c r="N30" s="78">
        <v>5832239</v>
      </c>
      <c r="O30" s="11">
        <f t="shared" si="0"/>
        <v>-0.99128540305010904</v>
      </c>
      <c r="P30" s="11">
        <f t="shared" si="0"/>
        <v>-1.0665898695890661</v>
      </c>
      <c r="Q30" s="12">
        <f t="shared" si="1"/>
        <v>-99.128540305010901</v>
      </c>
      <c r="R30" s="12">
        <f t="shared" si="2"/>
        <v>-106.65898695890661</v>
      </c>
      <c r="S30" s="159" t="s">
        <v>263</v>
      </c>
      <c r="T30" s="162">
        <v>1924</v>
      </c>
      <c r="U30" s="163">
        <v>12508404</v>
      </c>
      <c r="V30" s="9">
        <f t="shared" si="5"/>
        <v>-0.71939231456657726</v>
      </c>
      <c r="W30" s="9">
        <f t="shared" si="5"/>
        <v>-0.62229586099650991</v>
      </c>
      <c r="X30" s="10">
        <f t="shared" si="3"/>
        <v>-71.939231456657723</v>
      </c>
      <c r="Y30" s="10">
        <f>IFERROR((W30/G30),0)</f>
        <v>-62.229586099650987</v>
      </c>
      <c r="Z30" s="86" t="s">
        <v>264</v>
      </c>
    </row>
    <row r="31" spans="1:28" ht="30" x14ac:dyDescent="0.25">
      <c r="A31" s="148" t="s">
        <v>250</v>
      </c>
      <c r="B31" s="237"/>
      <c r="C31" s="240"/>
      <c r="D31" s="27" t="s">
        <v>16</v>
      </c>
      <c r="E31" s="27" t="s">
        <v>142</v>
      </c>
      <c r="F31" s="26" t="s">
        <v>46</v>
      </c>
      <c r="G31" s="138">
        <v>0.01</v>
      </c>
      <c r="H31" s="138">
        <v>0.01</v>
      </c>
      <c r="I31" s="92">
        <v>0</v>
      </c>
      <c r="J31" s="24">
        <v>0</v>
      </c>
      <c r="K31" s="92">
        <v>0</v>
      </c>
      <c r="L31" s="92">
        <v>0</v>
      </c>
      <c r="M31" s="92">
        <v>0</v>
      </c>
      <c r="N31" s="78">
        <v>0</v>
      </c>
      <c r="O31" s="11">
        <f t="shared" si="0"/>
        <v>0</v>
      </c>
      <c r="P31" s="11">
        <f t="shared" si="0"/>
        <v>0</v>
      </c>
      <c r="Q31" s="12">
        <f t="shared" si="1"/>
        <v>0</v>
      </c>
      <c r="R31" s="12">
        <f t="shared" si="2"/>
        <v>0</v>
      </c>
      <c r="S31" s="164"/>
      <c r="T31" s="40">
        <v>0</v>
      </c>
      <c r="U31" s="24">
        <v>0</v>
      </c>
      <c r="V31" s="9">
        <f t="shared" si="5"/>
        <v>0</v>
      </c>
      <c r="W31" s="9">
        <f t="shared" si="5"/>
        <v>0</v>
      </c>
      <c r="X31" s="10">
        <f t="shared" si="3"/>
        <v>0</v>
      </c>
      <c r="Y31" s="10">
        <f t="shared" si="4"/>
        <v>0</v>
      </c>
      <c r="Z31" s="165"/>
    </row>
    <row r="32" spans="1:28" ht="78.75" customHeight="1" thickBot="1" x14ac:dyDescent="0.3">
      <c r="A32" s="148" t="s">
        <v>250</v>
      </c>
      <c r="B32" s="238"/>
      <c r="C32" s="241"/>
      <c r="D32" s="29" t="s">
        <v>17</v>
      </c>
      <c r="E32" s="29" t="s">
        <v>161</v>
      </c>
      <c r="F32" s="29" t="s">
        <v>45</v>
      </c>
      <c r="G32" s="166">
        <v>0.01</v>
      </c>
      <c r="H32" s="166">
        <v>0.01</v>
      </c>
      <c r="I32" s="161">
        <v>156795</v>
      </c>
      <c r="J32" s="24">
        <v>67260396</v>
      </c>
      <c r="K32" s="161">
        <v>305728</v>
      </c>
      <c r="L32" s="24">
        <v>143534300</v>
      </c>
      <c r="M32" s="161">
        <v>180767</v>
      </c>
      <c r="N32" s="167">
        <v>93740090</v>
      </c>
      <c r="O32" s="11">
        <f t="shared" si="0"/>
        <v>-0.15288752830128516</v>
      </c>
      <c r="P32" s="11">
        <f t="shared" si="0"/>
        <v>-0.39368923727419025</v>
      </c>
      <c r="Q32" s="12">
        <f t="shared" si="1"/>
        <v>-15.288752830128516</v>
      </c>
      <c r="R32" s="12">
        <f t="shared" si="2"/>
        <v>-39.368923727419023</v>
      </c>
      <c r="S32" s="165" t="s">
        <v>265</v>
      </c>
      <c r="T32" s="162">
        <v>357678</v>
      </c>
      <c r="U32" s="78">
        <v>198007012</v>
      </c>
      <c r="V32" s="9">
        <f t="shared" si="5"/>
        <v>-0.16992228386016328</v>
      </c>
      <c r="W32" s="9">
        <f t="shared" si="5"/>
        <v>-0.37951006832513201</v>
      </c>
      <c r="X32" s="10">
        <f t="shared" si="3"/>
        <v>-16.992228386016329</v>
      </c>
      <c r="Y32" s="10">
        <f t="shared" si="4"/>
        <v>-37.951006832513201</v>
      </c>
      <c r="Z32" s="168" t="s">
        <v>265</v>
      </c>
    </row>
    <row r="33" spans="1:26" ht="84.95" customHeight="1" x14ac:dyDescent="0.25">
      <c r="A33" s="148" t="s">
        <v>246</v>
      </c>
      <c r="B33" s="169" t="s">
        <v>182</v>
      </c>
      <c r="C33" s="21" t="s">
        <v>0</v>
      </c>
      <c r="D33" s="21" t="s">
        <v>0</v>
      </c>
      <c r="E33" s="21" t="s">
        <v>139</v>
      </c>
      <c r="F33" s="21" t="s">
        <v>46</v>
      </c>
      <c r="G33" s="22" t="s">
        <v>184</v>
      </c>
      <c r="H33" s="22" t="s">
        <v>184</v>
      </c>
      <c r="I33" s="70">
        <v>698</v>
      </c>
      <c r="J33" s="24">
        <v>40779029689</v>
      </c>
      <c r="K33" s="70">
        <v>873</v>
      </c>
      <c r="L33" s="24">
        <v>48080490633</v>
      </c>
      <c r="M33" s="23">
        <v>793</v>
      </c>
      <c r="N33" s="24" t="s">
        <v>266</v>
      </c>
      <c r="O33" s="22" t="s">
        <v>184</v>
      </c>
      <c r="P33" s="22" t="s">
        <v>184</v>
      </c>
      <c r="Q33" s="22" t="s">
        <v>184</v>
      </c>
      <c r="R33" s="22" t="s">
        <v>184</v>
      </c>
      <c r="S33" s="149"/>
      <c r="T33" s="40">
        <v>970</v>
      </c>
      <c r="U33" s="24">
        <v>63990960240</v>
      </c>
      <c r="V33" s="22" t="s">
        <v>184</v>
      </c>
      <c r="W33" s="22" t="s">
        <v>184</v>
      </c>
      <c r="X33" s="22" t="s">
        <v>184</v>
      </c>
      <c r="Y33" s="22" t="s">
        <v>184</v>
      </c>
      <c r="Z33" s="25"/>
    </row>
    <row r="34" spans="1:26" ht="75" x14ac:dyDescent="0.25">
      <c r="B34" s="43" t="s">
        <v>183</v>
      </c>
    </row>
    <row r="35" spans="1:26" hidden="1" x14ac:dyDescent="0.25"/>
    <row r="36" spans="1:26" ht="66" customHeight="1" x14ac:dyDescent="0.25">
      <c r="A36" s="170" t="s">
        <v>247</v>
      </c>
      <c r="B36" s="171" t="s">
        <v>267</v>
      </c>
      <c r="C36" s="171" t="s">
        <v>267</v>
      </c>
      <c r="D36" s="171" t="s">
        <v>267</v>
      </c>
      <c r="E36" s="171" t="s">
        <v>268</v>
      </c>
      <c r="F36" s="26" t="s">
        <v>46</v>
      </c>
      <c r="G36" s="150">
        <v>0</v>
      </c>
      <c r="H36" s="150">
        <v>0</v>
      </c>
      <c r="I36" s="172">
        <v>10</v>
      </c>
      <c r="J36" s="173">
        <v>106903317</v>
      </c>
      <c r="K36" s="172">
        <v>10</v>
      </c>
      <c r="L36" s="173">
        <v>106903317</v>
      </c>
      <c r="M36" s="59">
        <v>4</v>
      </c>
      <c r="N36" s="173">
        <v>20072683</v>
      </c>
      <c r="O36" s="11">
        <f t="shared" ref="O36:P41" si="6">IFERROR((1-(M36/I36)),0)</f>
        <v>0.6</v>
      </c>
      <c r="P36" s="11">
        <f t="shared" si="6"/>
        <v>0.81223517133710643</v>
      </c>
      <c r="Q36" s="11">
        <v>0</v>
      </c>
      <c r="R36" s="11">
        <f t="shared" ref="R36:R41" si="7">IFERROR((P36/G36),0)</f>
        <v>0</v>
      </c>
      <c r="S36" s="174" t="s">
        <v>269</v>
      </c>
      <c r="T36" s="175">
        <v>15</v>
      </c>
      <c r="U36" s="175">
        <v>135570780</v>
      </c>
      <c r="V36" s="9">
        <v>0</v>
      </c>
      <c r="W36" s="9">
        <f t="shared" ref="W36:W41" si="8">IFERROR((1-(U36/L36)),0)</f>
        <v>-0.26816252109370931</v>
      </c>
      <c r="X36" s="10">
        <f t="shared" ref="X36:X48" si="9">IFERROR((V36/H36),0)</f>
        <v>0</v>
      </c>
      <c r="Y36" s="10">
        <f t="shared" ref="Y36:Y48" si="10">IFERROR((W36/G36),0)</f>
        <v>0</v>
      </c>
      <c r="Z36" s="93" t="s">
        <v>270</v>
      </c>
    </row>
    <row r="37" spans="1:26" ht="66" customHeight="1" x14ac:dyDescent="0.25">
      <c r="A37" s="170" t="s">
        <v>247</v>
      </c>
      <c r="B37" s="171" t="s">
        <v>271</v>
      </c>
      <c r="C37" s="176" t="s">
        <v>271</v>
      </c>
      <c r="D37" s="27" t="s">
        <v>271</v>
      </c>
      <c r="E37" s="26" t="s">
        <v>272</v>
      </c>
      <c r="F37" s="26" t="s">
        <v>46</v>
      </c>
      <c r="G37" s="150">
        <v>0</v>
      </c>
      <c r="H37" s="150">
        <v>0</v>
      </c>
      <c r="I37" s="172">
        <v>48</v>
      </c>
      <c r="J37" s="173">
        <v>309613492</v>
      </c>
      <c r="K37" s="177">
        <v>63</v>
      </c>
      <c r="L37" s="56">
        <v>401866792</v>
      </c>
      <c r="M37" s="59">
        <v>4</v>
      </c>
      <c r="N37" s="173">
        <v>36531801</v>
      </c>
      <c r="O37" s="11">
        <f t="shared" si="6"/>
        <v>0.91666666666666663</v>
      </c>
      <c r="P37" s="11">
        <f t="shared" si="6"/>
        <v>0.8820083686792306</v>
      </c>
      <c r="Q37" s="11">
        <f t="shared" ref="Q37:Q41" si="11">IFERROR((O37/H37),0)</f>
        <v>0</v>
      </c>
      <c r="R37" s="11">
        <f t="shared" si="7"/>
        <v>0</v>
      </c>
      <c r="S37" s="174"/>
      <c r="T37" s="175">
        <v>14</v>
      </c>
      <c r="U37" s="175">
        <v>114100786</v>
      </c>
      <c r="V37" s="9">
        <f t="shared" ref="V37:V38" si="12">IFERROR((1-(T37/K37)),0)</f>
        <v>0.77777777777777779</v>
      </c>
      <c r="W37" s="9">
        <f t="shared" si="8"/>
        <v>0.71607311608867641</v>
      </c>
      <c r="X37" s="10">
        <f t="shared" si="9"/>
        <v>0</v>
      </c>
      <c r="Y37" s="10">
        <f t="shared" si="10"/>
        <v>0</v>
      </c>
      <c r="Z37" s="25"/>
    </row>
    <row r="38" spans="1:26" ht="66" customHeight="1" x14ac:dyDescent="0.25">
      <c r="A38" s="170" t="s">
        <v>247</v>
      </c>
      <c r="B38" s="171" t="s">
        <v>273</v>
      </c>
      <c r="C38" s="176" t="s">
        <v>273</v>
      </c>
      <c r="D38" s="27" t="s">
        <v>273</v>
      </c>
      <c r="E38" s="26" t="s">
        <v>274</v>
      </c>
      <c r="F38" s="26" t="s">
        <v>46</v>
      </c>
      <c r="G38" s="150">
        <v>0</v>
      </c>
      <c r="H38" s="150">
        <v>0</v>
      </c>
      <c r="I38" s="172">
        <v>0</v>
      </c>
      <c r="J38" s="24">
        <v>0</v>
      </c>
      <c r="K38" s="178">
        <v>41</v>
      </c>
      <c r="L38" s="24">
        <v>8250787</v>
      </c>
      <c r="M38" s="59">
        <v>0</v>
      </c>
      <c r="N38" s="78">
        <v>0</v>
      </c>
      <c r="O38" s="11">
        <f>IFERROR((1-(M38/I38)),0)</f>
        <v>0</v>
      </c>
      <c r="P38" s="11">
        <f t="shared" si="6"/>
        <v>0</v>
      </c>
      <c r="Q38" s="12">
        <f t="shared" si="11"/>
        <v>0</v>
      </c>
      <c r="R38" s="179">
        <f t="shared" si="7"/>
        <v>0</v>
      </c>
      <c r="S38" s="180"/>
      <c r="T38" s="181">
        <v>42</v>
      </c>
      <c r="U38" s="175">
        <v>9391140</v>
      </c>
      <c r="V38" s="9">
        <f t="shared" si="12"/>
        <v>-2.4390243902439046E-2</v>
      </c>
      <c r="W38" s="9">
        <f t="shared" si="8"/>
        <v>-0.13821142152863719</v>
      </c>
      <c r="X38" s="10">
        <f t="shared" si="9"/>
        <v>0</v>
      </c>
      <c r="Y38" s="10">
        <f t="shared" si="10"/>
        <v>0</v>
      </c>
      <c r="Z38" s="25"/>
    </row>
    <row r="39" spans="1:26" ht="66" customHeight="1" x14ac:dyDescent="0.25">
      <c r="A39" s="170" t="s">
        <v>247</v>
      </c>
      <c r="B39" s="171" t="s">
        <v>275</v>
      </c>
      <c r="C39" s="171" t="s">
        <v>275</v>
      </c>
      <c r="D39" s="27" t="s">
        <v>275</v>
      </c>
      <c r="E39" s="176" t="s">
        <v>276</v>
      </c>
      <c r="F39" s="26" t="s">
        <v>46</v>
      </c>
      <c r="G39" s="150">
        <v>0</v>
      </c>
      <c r="H39" s="150">
        <v>0</v>
      </c>
      <c r="I39" s="175">
        <v>38</v>
      </c>
      <c r="J39" s="24">
        <v>0</v>
      </c>
      <c r="K39" s="178">
        <v>92</v>
      </c>
      <c r="L39" s="24">
        <v>16000000</v>
      </c>
      <c r="M39" s="59">
        <v>72</v>
      </c>
      <c r="N39" s="78">
        <v>39960000</v>
      </c>
      <c r="O39" s="11">
        <f>IFERROR((1-(M39/I39)),0)</f>
        <v>-0.89473684210526305</v>
      </c>
      <c r="P39" s="11">
        <f t="shared" si="6"/>
        <v>0</v>
      </c>
      <c r="Q39" s="12">
        <f t="shared" si="11"/>
        <v>0</v>
      </c>
      <c r="R39" s="179">
        <f t="shared" si="7"/>
        <v>0</v>
      </c>
      <c r="S39" s="182" t="s">
        <v>277</v>
      </c>
      <c r="T39" s="181">
        <v>72</v>
      </c>
      <c r="U39" s="181">
        <v>39960000</v>
      </c>
      <c r="V39" s="9">
        <f>IFERROR((1-(T39/K39)),0)</f>
        <v>0.21739130434782605</v>
      </c>
      <c r="W39" s="9">
        <f t="shared" si="8"/>
        <v>-1.4975000000000001</v>
      </c>
      <c r="X39" s="10">
        <f t="shared" si="9"/>
        <v>0</v>
      </c>
      <c r="Y39" s="10">
        <f t="shared" si="10"/>
        <v>0</v>
      </c>
      <c r="Z39" s="30" t="s">
        <v>278</v>
      </c>
    </row>
    <row r="40" spans="1:26" ht="51" customHeight="1" x14ac:dyDescent="0.25">
      <c r="A40" s="170" t="s">
        <v>247</v>
      </c>
      <c r="B40" s="171" t="s">
        <v>279</v>
      </c>
      <c r="C40" s="171" t="s">
        <v>279</v>
      </c>
      <c r="D40" s="171" t="s">
        <v>279</v>
      </c>
      <c r="E40" s="176" t="s">
        <v>280</v>
      </c>
      <c r="F40" s="26" t="s">
        <v>46</v>
      </c>
      <c r="G40" s="150">
        <v>0</v>
      </c>
      <c r="H40" s="150">
        <v>0</v>
      </c>
      <c r="I40" s="175">
        <v>0</v>
      </c>
      <c r="J40" s="24">
        <v>0</v>
      </c>
      <c r="K40" s="178">
        <v>1</v>
      </c>
      <c r="L40" s="24">
        <v>0</v>
      </c>
      <c r="M40" s="59">
        <v>0</v>
      </c>
      <c r="N40" s="78">
        <v>0</v>
      </c>
      <c r="O40" s="11">
        <f>IFERROR((1-(M40/I40)),0)</f>
        <v>0</v>
      </c>
      <c r="P40" s="11">
        <f t="shared" si="6"/>
        <v>0</v>
      </c>
      <c r="Q40" s="12">
        <f t="shared" si="11"/>
        <v>0</v>
      </c>
      <c r="R40" s="179">
        <f t="shared" si="7"/>
        <v>0</v>
      </c>
      <c r="S40" s="182"/>
      <c r="T40" s="181"/>
      <c r="U40" s="181"/>
      <c r="V40" s="9">
        <f>IFERROR((1-(T40/K40)),0)</f>
        <v>1</v>
      </c>
      <c r="W40" s="9">
        <f t="shared" si="8"/>
        <v>0</v>
      </c>
      <c r="X40" s="10">
        <f t="shared" si="9"/>
        <v>0</v>
      </c>
      <c r="Y40" s="10">
        <f t="shared" si="10"/>
        <v>0</v>
      </c>
      <c r="Z40" s="25"/>
    </row>
    <row r="41" spans="1:26" ht="66" customHeight="1" x14ac:dyDescent="0.25">
      <c r="A41" s="170" t="s">
        <v>281</v>
      </c>
      <c r="B41" s="171" t="s">
        <v>235</v>
      </c>
      <c r="C41" s="176" t="s">
        <v>235</v>
      </c>
      <c r="D41" s="27" t="s">
        <v>235</v>
      </c>
      <c r="E41" s="26" t="s">
        <v>142</v>
      </c>
      <c r="F41" s="26" t="s">
        <v>46</v>
      </c>
      <c r="G41" s="150">
        <v>0</v>
      </c>
      <c r="H41" s="150">
        <v>0</v>
      </c>
      <c r="I41" s="183">
        <v>0</v>
      </c>
      <c r="J41" s="24">
        <v>2096811</v>
      </c>
      <c r="K41" s="178">
        <v>0</v>
      </c>
      <c r="L41" s="24">
        <v>3219154</v>
      </c>
      <c r="M41" s="59">
        <v>0</v>
      </c>
      <c r="N41" s="78">
        <v>1354608</v>
      </c>
      <c r="O41" s="11">
        <f t="shared" ref="O41:P48" si="13">IFERROR((1-(M41/I41)),0)</f>
        <v>0</v>
      </c>
      <c r="P41" s="11">
        <f t="shared" si="6"/>
        <v>0.35396752497006168</v>
      </c>
      <c r="Q41" s="12">
        <f t="shared" si="11"/>
        <v>0</v>
      </c>
      <c r="R41" s="179">
        <f t="shared" si="7"/>
        <v>0</v>
      </c>
      <c r="S41" s="184" t="s">
        <v>282</v>
      </c>
      <c r="T41" s="185"/>
      <c r="U41" s="186">
        <v>2894446</v>
      </c>
      <c r="V41" s="9">
        <f t="shared" ref="V41" si="14">IFERROR((1-(T41/K41)),0)</f>
        <v>0</v>
      </c>
      <c r="W41" s="9">
        <f t="shared" si="8"/>
        <v>0.10086749500023917</v>
      </c>
      <c r="X41" s="10">
        <f t="shared" si="9"/>
        <v>0</v>
      </c>
      <c r="Y41" s="10">
        <f t="shared" si="10"/>
        <v>0</v>
      </c>
      <c r="Z41" s="25"/>
    </row>
    <row r="42" spans="1:26" ht="81" customHeight="1" x14ac:dyDescent="0.25">
      <c r="A42" s="170" t="s">
        <v>283</v>
      </c>
      <c r="B42" s="171" t="s">
        <v>284</v>
      </c>
      <c r="C42" s="176" t="s">
        <v>285</v>
      </c>
      <c r="D42" s="27" t="s">
        <v>285</v>
      </c>
      <c r="E42" s="26" t="s">
        <v>286</v>
      </c>
      <c r="F42" s="26" t="s">
        <v>46</v>
      </c>
      <c r="G42" s="150">
        <v>0</v>
      </c>
      <c r="H42" s="150">
        <v>0</v>
      </c>
      <c r="I42" s="74">
        <v>814</v>
      </c>
      <c r="J42" s="24">
        <v>87715760</v>
      </c>
      <c r="K42" s="187">
        <f>I42+104</f>
        <v>918</v>
      </c>
      <c r="L42" s="24">
        <f>18803600+5379892+J42</f>
        <v>111899252</v>
      </c>
      <c r="M42" s="59">
        <f>212+1005</f>
        <v>1217</v>
      </c>
      <c r="N42" s="78">
        <f>74904156</f>
        <v>74904156</v>
      </c>
      <c r="O42" s="188">
        <f t="shared" si="13"/>
        <v>-0.49508599508599516</v>
      </c>
      <c r="P42" s="188">
        <f t="shared" si="13"/>
        <v>0.14605817700262758</v>
      </c>
      <c r="Q42" s="12">
        <f>IFERROR((O42/H42),0)</f>
        <v>0</v>
      </c>
      <c r="R42" s="12">
        <f>IFERROR((P42/G42),0)</f>
        <v>0</v>
      </c>
      <c r="S42" s="159" t="s">
        <v>287</v>
      </c>
      <c r="T42" s="40">
        <v>1954</v>
      </c>
      <c r="U42" s="24">
        <f>74904156+23183937</f>
        <v>98088093</v>
      </c>
      <c r="V42" s="9">
        <f>IFERROR((1-(T42/L42)),0)</f>
        <v>0.99998253786361324</v>
      </c>
      <c r="W42" s="9">
        <f>IFERROR((1-(U42/L42)),0)</f>
        <v>0.12342494478872834</v>
      </c>
      <c r="X42" s="10">
        <f t="shared" si="9"/>
        <v>0</v>
      </c>
      <c r="Y42" s="10">
        <f t="shared" si="10"/>
        <v>0</v>
      </c>
      <c r="Z42" s="93" t="s">
        <v>288</v>
      </c>
    </row>
    <row r="43" spans="1:26" ht="63.75" customHeight="1" x14ac:dyDescent="0.25">
      <c r="A43" s="170" t="s">
        <v>289</v>
      </c>
      <c r="B43" s="171" t="s">
        <v>284</v>
      </c>
      <c r="C43" s="176" t="s">
        <v>290</v>
      </c>
      <c r="D43" s="27" t="s">
        <v>290</v>
      </c>
      <c r="E43" s="26" t="s">
        <v>142</v>
      </c>
      <c r="F43" s="26" t="s">
        <v>46</v>
      </c>
      <c r="G43" s="150">
        <v>0</v>
      </c>
      <c r="H43" s="150">
        <v>0</v>
      </c>
      <c r="I43" s="26">
        <v>0</v>
      </c>
      <c r="J43" s="24">
        <v>40380829</v>
      </c>
      <c r="K43" s="26">
        <v>0</v>
      </c>
      <c r="L43" s="24">
        <f>30331323+J43</f>
        <v>70712152</v>
      </c>
      <c r="M43" s="26">
        <v>0</v>
      </c>
      <c r="N43" s="78">
        <v>28030061</v>
      </c>
      <c r="O43" s="188">
        <f t="shared" si="13"/>
        <v>0</v>
      </c>
      <c r="P43" s="188">
        <f t="shared" si="13"/>
        <v>0.3058572175425126</v>
      </c>
      <c r="Q43" s="12">
        <f t="shared" ref="Q43:Q48" si="15">IFERROR((O43/H43),0)</f>
        <v>0</v>
      </c>
      <c r="R43" s="12">
        <f t="shared" ref="R43:R48" si="16">IFERROR((P43/G43),0)</f>
        <v>0</v>
      </c>
      <c r="S43" s="149"/>
      <c r="T43" s="40">
        <v>0</v>
      </c>
      <c r="U43" s="24">
        <v>71323417</v>
      </c>
      <c r="V43" s="9">
        <f t="shared" ref="V43:W48" si="17">IFERROR((1-(T43/K43)),0)</f>
        <v>0</v>
      </c>
      <c r="W43" s="9">
        <f t="shared" si="17"/>
        <v>-8.6444123493794045E-3</v>
      </c>
      <c r="X43" s="10">
        <f t="shared" si="9"/>
        <v>0</v>
      </c>
      <c r="Y43" s="10">
        <f t="shared" si="10"/>
        <v>0</v>
      </c>
      <c r="Z43" s="25"/>
    </row>
    <row r="44" spans="1:26" ht="36.75" customHeight="1" x14ac:dyDescent="0.25">
      <c r="A44" s="170" t="s">
        <v>291</v>
      </c>
      <c r="B44" s="171" t="s">
        <v>292</v>
      </c>
      <c r="C44" s="176" t="s">
        <v>293</v>
      </c>
      <c r="D44" s="27" t="s">
        <v>294</v>
      </c>
      <c r="E44" s="26" t="s">
        <v>142</v>
      </c>
      <c r="F44" s="26" t="s">
        <v>46</v>
      </c>
      <c r="G44" s="150">
        <v>0</v>
      </c>
      <c r="H44" s="150">
        <v>0</v>
      </c>
      <c r="I44" s="74">
        <v>0</v>
      </c>
      <c r="J44" s="24">
        <v>224295802</v>
      </c>
      <c r="K44" s="74">
        <v>0</v>
      </c>
      <c r="L44" s="24">
        <v>455075954</v>
      </c>
      <c r="M44" s="59">
        <v>1</v>
      </c>
      <c r="N44" s="78">
        <v>257894474</v>
      </c>
      <c r="O44" s="188">
        <f>IFERROR((1-(M44/I44)),0)</f>
        <v>0</v>
      </c>
      <c r="P44" s="188">
        <f>IFERROR((1-(N44/J44)),0)</f>
        <v>-0.14979625878151737</v>
      </c>
      <c r="Q44" s="12">
        <f>IFERROR((O44/H44),0)</f>
        <v>0</v>
      </c>
      <c r="R44" s="12">
        <f>IFERROR((P44/G44),0)</f>
        <v>0</v>
      </c>
      <c r="S44" s="149"/>
      <c r="T44" s="40"/>
      <c r="U44" s="24">
        <v>432563736</v>
      </c>
      <c r="V44" s="9">
        <f t="shared" si="17"/>
        <v>0</v>
      </c>
      <c r="W44" s="9">
        <f t="shared" si="17"/>
        <v>4.9469144221142458E-2</v>
      </c>
      <c r="X44" s="10">
        <f t="shared" si="9"/>
        <v>0</v>
      </c>
      <c r="Y44" s="10">
        <f t="shared" si="10"/>
        <v>0</v>
      </c>
      <c r="Z44" s="25"/>
    </row>
    <row r="45" spans="1:26" ht="36.75" customHeight="1" x14ac:dyDescent="0.25">
      <c r="A45" s="170" t="s">
        <v>291</v>
      </c>
      <c r="B45" s="171" t="s">
        <v>292</v>
      </c>
      <c r="C45" s="176" t="s">
        <v>295</v>
      </c>
      <c r="D45" s="27" t="s">
        <v>295</v>
      </c>
      <c r="E45" s="26" t="s">
        <v>142</v>
      </c>
      <c r="F45" s="26" t="s">
        <v>46</v>
      </c>
      <c r="G45" s="150">
        <v>0</v>
      </c>
      <c r="H45" s="150">
        <v>0</v>
      </c>
      <c r="I45" s="74">
        <v>0</v>
      </c>
      <c r="J45" s="24">
        <v>58753895</v>
      </c>
      <c r="K45" s="74">
        <v>0</v>
      </c>
      <c r="L45" s="24">
        <v>116554097</v>
      </c>
      <c r="M45" s="59">
        <v>0</v>
      </c>
      <c r="N45" s="78">
        <v>63919818</v>
      </c>
      <c r="O45" s="188">
        <f t="shared" si="13"/>
        <v>0</v>
      </c>
      <c r="P45" s="188">
        <f t="shared" si="13"/>
        <v>-8.7924775029808666E-2</v>
      </c>
      <c r="Q45" s="12">
        <f t="shared" si="15"/>
        <v>0</v>
      </c>
      <c r="R45" s="12">
        <f t="shared" si="16"/>
        <v>0</v>
      </c>
      <c r="S45" s="149"/>
      <c r="T45" s="40"/>
      <c r="U45" s="24">
        <v>127239636</v>
      </c>
      <c r="V45" s="9">
        <f t="shared" si="17"/>
        <v>0</v>
      </c>
      <c r="W45" s="9">
        <f t="shared" si="17"/>
        <v>-9.1678793582005147E-2</v>
      </c>
      <c r="X45" s="10">
        <f t="shared" si="9"/>
        <v>0</v>
      </c>
      <c r="Y45" s="10">
        <f t="shared" si="10"/>
        <v>0</v>
      </c>
      <c r="Z45" s="25"/>
    </row>
    <row r="46" spans="1:26" ht="36.75" customHeight="1" x14ac:dyDescent="0.25">
      <c r="A46" s="170" t="s">
        <v>291</v>
      </c>
      <c r="B46" s="171" t="s">
        <v>292</v>
      </c>
      <c r="C46" s="176" t="s">
        <v>296</v>
      </c>
      <c r="D46" s="27" t="s">
        <v>296</v>
      </c>
      <c r="E46" s="26" t="s">
        <v>142</v>
      </c>
      <c r="F46" s="26" t="s">
        <v>46</v>
      </c>
      <c r="G46" s="150">
        <v>0</v>
      </c>
      <c r="H46" s="150">
        <v>0</v>
      </c>
      <c r="I46" s="74">
        <v>0</v>
      </c>
      <c r="J46" s="24">
        <v>767365218</v>
      </c>
      <c r="K46" s="74">
        <v>0</v>
      </c>
      <c r="L46" s="24">
        <v>1496696233</v>
      </c>
      <c r="M46" s="59">
        <v>1</v>
      </c>
      <c r="N46" s="78">
        <v>1010406933</v>
      </c>
      <c r="O46" s="188">
        <f t="shared" si="13"/>
        <v>0</v>
      </c>
      <c r="P46" s="188">
        <f t="shared" si="13"/>
        <v>-0.31672234980032665</v>
      </c>
      <c r="Q46" s="12">
        <f t="shared" si="15"/>
        <v>0</v>
      </c>
      <c r="R46" s="12">
        <f t="shared" si="16"/>
        <v>0</v>
      </c>
      <c r="S46" s="149"/>
      <c r="T46" s="40"/>
      <c r="U46" s="24">
        <v>1648844672</v>
      </c>
      <c r="V46" s="9">
        <f t="shared" si="17"/>
        <v>0</v>
      </c>
      <c r="W46" s="9">
        <f t="shared" si="17"/>
        <v>-0.10165619158072681</v>
      </c>
      <c r="X46" s="10">
        <f t="shared" si="9"/>
        <v>0</v>
      </c>
      <c r="Y46" s="10">
        <f t="shared" si="10"/>
        <v>0</v>
      </c>
      <c r="Z46" s="25"/>
    </row>
    <row r="47" spans="1:26" ht="36.75" customHeight="1" x14ac:dyDescent="0.25">
      <c r="A47" s="170" t="s">
        <v>291</v>
      </c>
      <c r="B47" s="171" t="s">
        <v>292</v>
      </c>
      <c r="C47" s="176" t="s">
        <v>297</v>
      </c>
      <c r="D47" s="176" t="s">
        <v>297</v>
      </c>
      <c r="E47" s="26" t="s">
        <v>298</v>
      </c>
      <c r="F47" s="26" t="s">
        <v>46</v>
      </c>
      <c r="G47" s="150">
        <v>0</v>
      </c>
      <c r="H47" s="150">
        <v>0</v>
      </c>
      <c r="I47" s="74">
        <v>3</v>
      </c>
      <c r="J47" s="24">
        <v>1249149719</v>
      </c>
      <c r="K47" s="74">
        <v>3</v>
      </c>
      <c r="L47" s="24">
        <v>2515877495</v>
      </c>
      <c r="M47" s="59">
        <v>0</v>
      </c>
      <c r="N47" s="78">
        <v>1266727766</v>
      </c>
      <c r="O47" s="188">
        <f t="shared" si="13"/>
        <v>1</v>
      </c>
      <c r="P47" s="188">
        <f t="shared" si="13"/>
        <v>-1.407200973000422E-2</v>
      </c>
      <c r="Q47" s="12">
        <f t="shared" si="15"/>
        <v>0</v>
      </c>
      <c r="R47" s="12">
        <f t="shared" si="16"/>
        <v>0</v>
      </c>
      <c r="S47" s="149"/>
      <c r="T47" s="40"/>
      <c r="U47" s="24">
        <v>2533455552</v>
      </c>
      <c r="V47" s="9">
        <f t="shared" si="17"/>
        <v>1</v>
      </c>
      <c r="W47" s="9">
        <f t="shared" si="17"/>
        <v>-6.9868493338542947E-3</v>
      </c>
      <c r="X47" s="10">
        <f t="shared" si="9"/>
        <v>0</v>
      </c>
      <c r="Y47" s="10">
        <f t="shared" si="10"/>
        <v>0</v>
      </c>
      <c r="Z47" s="25" t="s">
        <v>299</v>
      </c>
    </row>
    <row r="48" spans="1:26" ht="36.75" customHeight="1" x14ac:dyDescent="0.25">
      <c r="A48" s="170" t="s">
        <v>291</v>
      </c>
      <c r="B48" s="171" t="s">
        <v>292</v>
      </c>
      <c r="C48" s="176" t="s">
        <v>300</v>
      </c>
      <c r="D48" s="176" t="s">
        <v>300</v>
      </c>
      <c r="E48" s="26" t="s">
        <v>142</v>
      </c>
      <c r="F48" s="26" t="s">
        <v>46</v>
      </c>
      <c r="G48" s="150">
        <v>0</v>
      </c>
      <c r="H48" s="150">
        <v>0</v>
      </c>
      <c r="I48" s="74">
        <v>0</v>
      </c>
      <c r="J48" s="24">
        <v>36749940</v>
      </c>
      <c r="K48" s="74">
        <v>0</v>
      </c>
      <c r="L48" s="24">
        <v>72501041</v>
      </c>
      <c r="M48" s="59">
        <v>1</v>
      </c>
      <c r="N48" s="78">
        <v>56546204</v>
      </c>
      <c r="O48" s="188">
        <f t="shared" si="13"/>
        <v>0</v>
      </c>
      <c r="P48" s="188">
        <f t="shared" si="13"/>
        <v>-0.5386747298090826</v>
      </c>
      <c r="Q48" s="12">
        <f t="shared" si="15"/>
        <v>0</v>
      </c>
      <c r="R48" s="12">
        <f t="shared" si="16"/>
        <v>0</v>
      </c>
      <c r="S48" s="149"/>
      <c r="T48" s="40">
        <v>1</v>
      </c>
      <c r="U48" s="24">
        <v>83539168</v>
      </c>
      <c r="V48" s="9">
        <f t="shared" si="17"/>
        <v>0</v>
      </c>
      <c r="W48" s="9">
        <f>IFERROR((1-(U48/L48)),0)</f>
        <v>-0.15224784151719972</v>
      </c>
      <c r="X48" s="10">
        <f t="shared" si="9"/>
        <v>0</v>
      </c>
      <c r="Y48" s="10">
        <f t="shared" si="10"/>
        <v>0</v>
      </c>
      <c r="Z48" s="25" t="s">
        <v>301</v>
      </c>
    </row>
    <row r="50" spans="10:23" x14ac:dyDescent="0.25">
      <c r="J50" s="116"/>
      <c r="L50" s="116"/>
      <c r="N50" s="116"/>
    </row>
    <row r="54" spans="10:23" x14ac:dyDescent="0.25">
      <c r="W54" s="41"/>
    </row>
    <row r="55" spans="10:23" x14ac:dyDescent="0.25">
      <c r="U55" s="127"/>
      <c r="V55" s="127"/>
      <c r="W55" s="41"/>
    </row>
    <row r="56" spans="10:23" x14ac:dyDescent="0.25">
      <c r="U56" s="114"/>
      <c r="W56" s="41"/>
    </row>
    <row r="57" spans="10:23" x14ac:dyDescent="0.25">
      <c r="W57" s="41"/>
    </row>
    <row r="58" spans="10:23" x14ac:dyDescent="0.25">
      <c r="W58" s="41"/>
    </row>
    <row r="59" spans="10:23" x14ac:dyDescent="0.25">
      <c r="W59" s="41"/>
    </row>
    <row r="60" spans="10:23" x14ac:dyDescent="0.25">
      <c r="W60" s="41"/>
    </row>
    <row r="61" spans="10:23" x14ac:dyDescent="0.25">
      <c r="W61" s="41"/>
    </row>
    <row r="62" spans="10:23" x14ac:dyDescent="0.25">
      <c r="W62" s="41"/>
    </row>
    <row r="63" spans="10:23" x14ac:dyDescent="0.25">
      <c r="W63" s="41"/>
    </row>
    <row r="64" spans="10:23" x14ac:dyDescent="0.25">
      <c r="W64" s="41"/>
    </row>
    <row r="65" spans="23:23" x14ac:dyDescent="0.25">
      <c r="W65" s="41"/>
    </row>
    <row r="66" spans="23:23" x14ac:dyDescent="0.25">
      <c r="W66" s="41"/>
    </row>
    <row r="67" spans="23:23" x14ac:dyDescent="0.25">
      <c r="W67" s="41"/>
    </row>
  </sheetData>
  <autoFilter ref="A11:Z34" xr:uid="{197785CA-F3C0-465C-8C48-C3FC19B7FDE1}">
    <filterColumn colId="1" showButton="0"/>
  </autoFilter>
  <mergeCells count="44">
    <mergeCell ref="D1:Z1"/>
    <mergeCell ref="C2:H2"/>
    <mergeCell ref="I2:J2"/>
    <mergeCell ref="K2:Z2"/>
    <mergeCell ref="C3:H3"/>
    <mergeCell ref="K3:Z3"/>
    <mergeCell ref="C4:H4"/>
    <mergeCell ref="I4:J4"/>
    <mergeCell ref="K4:Z4"/>
    <mergeCell ref="C5:H5"/>
    <mergeCell ref="I5:J5"/>
    <mergeCell ref="K5:Z5"/>
    <mergeCell ref="M10:S10"/>
    <mergeCell ref="B6:Z6"/>
    <mergeCell ref="B7:H7"/>
    <mergeCell ref="M7:Z7"/>
    <mergeCell ref="B8:C11"/>
    <mergeCell ref="D8:D11"/>
    <mergeCell ref="E8:E11"/>
    <mergeCell ref="F8:F11"/>
    <mergeCell ref="G8:G11"/>
    <mergeCell ref="H8:H11"/>
    <mergeCell ref="I8:J9"/>
    <mergeCell ref="K8:L9"/>
    <mergeCell ref="M8:P8"/>
    <mergeCell ref="T8:Z8"/>
    <mergeCell ref="M9:S9"/>
    <mergeCell ref="T9:Z9"/>
    <mergeCell ref="B30:B32"/>
    <mergeCell ref="C30:C32"/>
    <mergeCell ref="T10:Z10"/>
    <mergeCell ref="B12:B13"/>
    <mergeCell ref="B14:B15"/>
    <mergeCell ref="C14:C15"/>
    <mergeCell ref="B16:B29"/>
    <mergeCell ref="C16:C17"/>
    <mergeCell ref="C19:C22"/>
    <mergeCell ref="C23:C24"/>
    <mergeCell ref="C25:C26"/>
    <mergeCell ref="C27:C28"/>
    <mergeCell ref="I10:I11"/>
    <mergeCell ref="J10:J11"/>
    <mergeCell ref="K10:K11"/>
    <mergeCell ref="L10:L11"/>
  </mergeCells>
  <dataValidations count="14">
    <dataValidation allowBlank="1" showInputMessage="1" showErrorMessage="1" prompt="Defina la referencia que se usará  para medir el rubro o componente. Ejem. Metro cúbico, personas, horas, entre otros." sqref="E8:E11" xr:uid="{5DAE2996-C766-4CC8-B4F1-3992D4F12467}"/>
    <dataValidation allowBlank="1" showInputMessage="1" showErrorMessage="1" prompt="Si el rubro y componente se espera mantener o reducir en la vigencia (se selcciona como gasto elegible), seleccione SI, en caso contrario seleccione NO. _x000a__x000a_Si selecciona NO, se debe diligencuir las columnas H en adelante" sqref="F8:F11" xr:uid="{B0BB5180-DF1B-4B63-935B-30C2B4208AE2}"/>
    <dataValidation allowBlank="1" showInputMessage="1" showErrorMessage="1" prompt="Si en la celda &quot;E&quot;, selecionó SI, defina una meta en porcentaje para mantener o reducir el gasto en la vigencia. (En giros presupuestales)" sqref="G8:G11" xr:uid="{11318D71-5C40-4FA2-9598-249F6DF1090E}"/>
    <dataValidation allowBlank="1" showInputMessage="1" showErrorMessage="1" prompt="Si en la celda &quot;E&quot;, selecionó SI, defina una meta en porcentaje para mantener o reducir el gasto en la vigencia. (En unidad de medida)" sqref="H8:H11" xr:uid="{88C6DDAC-F531-497C-A95D-88C6B2FE6841}"/>
    <dataValidation allowBlank="1" showInputMessage="1" showErrorMessage="1" prompt="Relacione el dato de consumo asociado al rubro, componente y unidad de medida reportado en el  mismo periodo del año anterior_x000a_" sqref="I10:I11 K10:K11" xr:uid="{D04425C7-DC7C-4FCE-8132-780424040948}"/>
    <dataValidation allowBlank="1" showInputMessage="1" showErrorMessage="1" prompt="Relacione los giros realizados  en el  mismo periodo del año anterior, relacionados con el rubro y el componente. Valores en pesos." sqref="L10:L11" xr:uid="{0BC6896A-38B2-4C2E-A258-B6F4B16D3A53}"/>
    <dataValidation allowBlank="1" showInputMessage="1" showErrorMessage="1" prompt="Relacione el dato de consumo asociado al rubro, componente y unidad de medida en el periodo de reporte._x000a_" sqref="M11 T11" xr:uid="{BC338E33-8008-43F9-8B37-090031DAE3B9}"/>
    <dataValidation allowBlank="1" showInputMessage="1" showErrorMessage="1" prompt="Relacione los giros realizados  en el  periodo de reporte para el rubro y el componente. Valores en pesos." sqref="N11" xr:uid="{AFCCD5B8-BDAD-4FFE-BD8B-06199D5EC54F}"/>
    <dataValidation allowBlank="1" showInputMessage="1" showErrorMessage="1" prompt="Relacione los giros realizados  en el  periodo de reporte para el rubro y el componente. Valores en pesos._x000a_" sqref="U11" xr:uid="{4F24E03B-6D4F-4F8A-B955-83C8B90538A0}"/>
    <dataValidation allowBlank="1" showInputMessage="1" showErrorMessage="1" prompt="Escribir el otro sector que no se encuentra en la lista desplegable" sqref="C3:H3" xr:uid="{FBACFEF9-7015-4CBE-BF44-FCB7E71845CE}"/>
    <dataValidation allowBlank="1" showInputMessage="1" showErrorMessage="1" prompt="Escribir la otra entidad que no se encuentra en la lista desplegable" sqref="K3:Z3" xr:uid="{62F4CCAD-82FC-4CEA-A1B7-606968647DE9}"/>
    <dataValidation type="list" allowBlank="1" showInputMessage="1" showErrorMessage="1" sqref="K2:Z2" xr:uid="{5B75A8E5-DD40-4CAE-9C7D-42FEE8694357}">
      <formula1>INDIRECT(C2)</formula1>
    </dataValidation>
    <dataValidation allowBlank="1" showInputMessage="1" showErrorMessage="1" prompt="Relacione los giros realizados  en el  mismo periodo del año anterior, relacionados con el rubro y el componente. valores en pesos." sqref="J10:J11" xr:uid="{889E0010-84EC-41FD-8ED1-EDFB52688BA6}"/>
    <dataValidation allowBlank="1" showInputMessage="1" showErrorMessage="1" prompt="Solo aplica para gastos de funcionamiento." sqref="B8:C11" xr:uid="{61C80446-DEEB-43D6-AE2F-FDF4CBF1B5DF}"/>
  </dataValidations>
  <pageMargins left="0.7" right="0.7" top="0.75" bottom="0.75" header="0.3" footer="0.3"/>
  <pageSetup orientation="portrait" horizontalDpi="300" verticalDpi="300"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34"/>
  <sheetViews>
    <sheetView showGridLines="0" topLeftCell="G1" zoomScale="80" zoomScaleNormal="80" workbookViewId="0">
      <selection activeCell="J30" sqref="J30"/>
    </sheetView>
  </sheetViews>
  <sheetFormatPr baseColWidth="10" defaultColWidth="11.42578125" defaultRowHeight="15" x14ac:dyDescent="0.25"/>
  <cols>
    <col min="1" max="1" width="29" style="30" customWidth="1"/>
    <col min="2" max="2" width="29" style="14" customWidth="1"/>
    <col min="3" max="3" width="34.7109375" style="14" customWidth="1"/>
    <col min="4" max="4" width="19.28515625" style="14" customWidth="1"/>
    <col min="5" max="5" width="19.7109375" style="14" customWidth="1"/>
    <col min="6" max="6" width="16.42578125" style="37" customWidth="1"/>
    <col min="7" max="7" width="25.28515625" style="37" customWidth="1"/>
    <col min="8" max="10" width="16.85546875" style="36" customWidth="1"/>
    <col min="11" max="11" width="19.42578125" style="36" customWidth="1"/>
    <col min="12" max="12" width="15.28515625" style="14" customWidth="1"/>
    <col min="13" max="13" width="19.42578125" style="14" customWidth="1"/>
    <col min="14" max="14" width="19.28515625" style="14" customWidth="1"/>
    <col min="15" max="15" width="19.85546875" style="14" customWidth="1"/>
    <col min="16" max="16" width="26" style="14" customWidth="1"/>
    <col min="17" max="17" width="24.140625" style="14" customWidth="1"/>
    <col min="18" max="18" width="21.42578125" style="14" customWidth="1"/>
    <col min="19" max="19" width="19.85546875" style="41" customWidth="1"/>
    <col min="20" max="20" width="19.85546875" style="14" customWidth="1"/>
    <col min="21" max="21" width="27.85546875" style="14" customWidth="1"/>
    <col min="22" max="22" width="19.85546875" style="14" customWidth="1"/>
    <col min="23" max="23" width="28.42578125" style="14" customWidth="1"/>
    <col min="24" max="24" width="33" style="14" customWidth="1"/>
    <col min="25" max="25" width="22.7109375" style="14" customWidth="1"/>
    <col min="26" max="16384" width="11.42578125" style="14"/>
  </cols>
  <sheetData>
    <row r="1" spans="1:25" ht="75" customHeight="1" x14ac:dyDescent="0.25">
      <c r="A1" s="13"/>
      <c r="B1" s="13"/>
      <c r="C1" s="298" t="s">
        <v>18</v>
      </c>
      <c r="D1" s="298"/>
      <c r="E1" s="298"/>
      <c r="F1" s="298"/>
      <c r="G1" s="298"/>
      <c r="H1" s="298"/>
      <c r="I1" s="298"/>
      <c r="J1" s="298"/>
      <c r="K1" s="298"/>
      <c r="L1" s="298"/>
      <c r="M1" s="298"/>
      <c r="N1" s="298"/>
      <c r="O1" s="298"/>
      <c r="P1" s="298"/>
      <c r="Q1" s="298"/>
      <c r="R1" s="298"/>
      <c r="S1" s="298"/>
      <c r="T1" s="298"/>
      <c r="U1" s="298"/>
      <c r="V1" s="298"/>
      <c r="W1" s="298"/>
      <c r="X1" s="298"/>
      <c r="Y1" s="298"/>
    </row>
    <row r="2" spans="1:25" ht="26.25" customHeight="1" x14ac:dyDescent="0.25">
      <c r="A2" s="34" t="s">
        <v>20</v>
      </c>
      <c r="B2" s="293" t="s">
        <v>176</v>
      </c>
      <c r="C2" s="294"/>
      <c r="D2" s="294"/>
      <c r="E2" s="294"/>
      <c r="F2" s="294"/>
      <c r="G2" s="295"/>
      <c r="H2" s="296" t="s">
        <v>19</v>
      </c>
      <c r="I2" s="297"/>
      <c r="J2" s="293" t="s">
        <v>114</v>
      </c>
      <c r="K2" s="294"/>
      <c r="L2" s="294"/>
      <c r="M2" s="294"/>
      <c r="N2" s="294"/>
      <c r="O2" s="294"/>
      <c r="P2" s="294"/>
      <c r="Q2" s="294"/>
      <c r="R2" s="294"/>
      <c r="S2" s="294"/>
      <c r="T2" s="294"/>
      <c r="U2" s="294"/>
      <c r="V2" s="294"/>
      <c r="W2" s="294"/>
      <c r="X2" s="294"/>
      <c r="Y2" s="294"/>
    </row>
    <row r="3" spans="1:25" ht="26.25" customHeight="1" x14ac:dyDescent="0.25">
      <c r="A3" s="34" t="s">
        <v>168</v>
      </c>
      <c r="B3" s="293"/>
      <c r="C3" s="294"/>
      <c r="D3" s="294"/>
      <c r="E3" s="294"/>
      <c r="F3" s="294"/>
      <c r="G3" s="295"/>
      <c r="H3" s="38"/>
      <c r="I3" s="42" t="s">
        <v>166</v>
      </c>
      <c r="J3" s="293"/>
      <c r="K3" s="294"/>
      <c r="L3" s="294"/>
      <c r="M3" s="294"/>
      <c r="N3" s="294"/>
      <c r="O3" s="294"/>
      <c r="P3" s="294"/>
      <c r="Q3" s="294"/>
      <c r="R3" s="294"/>
      <c r="S3" s="294"/>
      <c r="T3" s="294"/>
      <c r="U3" s="294"/>
      <c r="V3" s="294"/>
      <c r="W3" s="294"/>
      <c r="X3" s="294"/>
      <c r="Y3" s="294"/>
    </row>
    <row r="4" spans="1:25" ht="27.75" customHeight="1" x14ac:dyDescent="0.25">
      <c r="A4" s="15" t="s">
        <v>39</v>
      </c>
      <c r="B4" s="293">
        <v>2022</v>
      </c>
      <c r="C4" s="294"/>
      <c r="D4" s="294"/>
      <c r="E4" s="294"/>
      <c r="F4" s="294"/>
      <c r="G4" s="295"/>
      <c r="H4" s="296" t="s">
        <v>40</v>
      </c>
      <c r="I4" s="297"/>
      <c r="J4" s="293" t="s">
        <v>180</v>
      </c>
      <c r="K4" s="294"/>
      <c r="L4" s="294"/>
      <c r="M4" s="294"/>
      <c r="N4" s="294"/>
      <c r="O4" s="294"/>
      <c r="P4" s="294"/>
      <c r="Q4" s="294"/>
      <c r="R4" s="294"/>
      <c r="S4" s="294"/>
      <c r="T4" s="294"/>
      <c r="U4" s="294"/>
      <c r="V4" s="294"/>
      <c r="W4" s="294"/>
      <c r="X4" s="294"/>
      <c r="Y4" s="294"/>
    </row>
    <row r="5" spans="1:25" ht="38.25" customHeight="1" x14ac:dyDescent="0.25">
      <c r="A5" s="15" t="s">
        <v>41</v>
      </c>
      <c r="B5" s="293" t="s">
        <v>54</v>
      </c>
      <c r="C5" s="294"/>
      <c r="D5" s="294"/>
      <c r="E5" s="294"/>
      <c r="F5" s="294"/>
      <c r="G5" s="295"/>
      <c r="H5" s="296" t="s">
        <v>42</v>
      </c>
      <c r="I5" s="297"/>
      <c r="J5" s="293" t="s">
        <v>56</v>
      </c>
      <c r="K5" s="294"/>
      <c r="L5" s="294"/>
      <c r="M5" s="294"/>
      <c r="N5" s="294"/>
      <c r="O5" s="294"/>
      <c r="P5" s="294"/>
      <c r="Q5" s="294"/>
      <c r="R5" s="294"/>
      <c r="S5" s="294"/>
      <c r="T5" s="294"/>
      <c r="U5" s="294"/>
      <c r="V5" s="294"/>
      <c r="W5" s="294"/>
      <c r="X5" s="294"/>
      <c r="Y5" s="294"/>
    </row>
    <row r="6" spans="1:25" ht="19.5" customHeight="1" thickBot="1" x14ac:dyDescent="0.3">
      <c r="A6" s="258" t="s">
        <v>167</v>
      </c>
      <c r="B6" s="258"/>
      <c r="C6" s="258"/>
      <c r="D6" s="258"/>
      <c r="E6" s="258"/>
      <c r="F6" s="258"/>
      <c r="G6" s="258"/>
      <c r="H6" s="258"/>
      <c r="I6" s="258"/>
      <c r="J6" s="258"/>
      <c r="K6" s="258"/>
      <c r="L6" s="258"/>
      <c r="M6" s="258"/>
      <c r="N6" s="258"/>
      <c r="O6" s="258"/>
      <c r="P6" s="258"/>
      <c r="Q6" s="258"/>
      <c r="R6" s="258"/>
      <c r="S6" s="258"/>
      <c r="T6" s="258"/>
      <c r="U6" s="258"/>
      <c r="V6" s="258"/>
      <c r="W6" s="258"/>
      <c r="X6" s="258"/>
      <c r="Y6" s="258"/>
    </row>
    <row r="7" spans="1:25" ht="15.75" thickBot="1" x14ac:dyDescent="0.3">
      <c r="A7" s="259" t="s">
        <v>53</v>
      </c>
      <c r="B7" s="260"/>
      <c r="C7" s="260"/>
      <c r="D7" s="260"/>
      <c r="E7" s="260"/>
      <c r="F7" s="260"/>
      <c r="G7" s="260"/>
      <c r="H7" s="35"/>
      <c r="I7" s="35"/>
      <c r="J7" s="35"/>
      <c r="K7" s="35"/>
      <c r="L7" s="261" t="s">
        <v>129</v>
      </c>
      <c r="M7" s="262"/>
      <c r="N7" s="262"/>
      <c r="O7" s="262"/>
      <c r="P7" s="262"/>
      <c r="Q7" s="262"/>
      <c r="R7" s="262"/>
      <c r="S7" s="262"/>
      <c r="T7" s="262"/>
      <c r="U7" s="262"/>
      <c r="V7" s="262"/>
      <c r="W7" s="262"/>
      <c r="X7" s="262"/>
      <c r="Y7" s="262"/>
    </row>
    <row r="8" spans="1:25" ht="18" customHeight="1" x14ac:dyDescent="0.25">
      <c r="A8" s="263" t="s">
        <v>163</v>
      </c>
      <c r="B8" s="264"/>
      <c r="C8" s="264" t="s">
        <v>9</v>
      </c>
      <c r="D8" s="271" t="s">
        <v>124</v>
      </c>
      <c r="E8" s="264" t="s">
        <v>162</v>
      </c>
      <c r="F8" s="274" t="s">
        <v>127</v>
      </c>
      <c r="G8" s="274" t="s">
        <v>128</v>
      </c>
      <c r="H8" s="278" t="s">
        <v>132</v>
      </c>
      <c r="I8" s="279"/>
      <c r="J8" s="282" t="s">
        <v>133</v>
      </c>
      <c r="K8" s="283"/>
      <c r="L8" s="255"/>
      <c r="M8" s="256"/>
      <c r="N8" s="256"/>
      <c r="O8" s="256"/>
      <c r="P8" s="16"/>
      <c r="Q8" s="16"/>
      <c r="R8" s="16"/>
      <c r="S8" s="286"/>
      <c r="T8" s="287"/>
      <c r="U8" s="287"/>
      <c r="V8" s="287"/>
      <c r="W8" s="287"/>
      <c r="X8" s="287"/>
      <c r="Y8" s="287"/>
    </row>
    <row r="9" spans="1:25" ht="18" customHeight="1" x14ac:dyDescent="0.25">
      <c r="A9" s="265"/>
      <c r="B9" s="266"/>
      <c r="C9" s="266"/>
      <c r="D9" s="272"/>
      <c r="E9" s="266"/>
      <c r="F9" s="275"/>
      <c r="G9" s="275"/>
      <c r="H9" s="280"/>
      <c r="I9" s="281"/>
      <c r="J9" s="284"/>
      <c r="K9" s="285"/>
      <c r="L9" s="288" t="s">
        <v>130</v>
      </c>
      <c r="M9" s="289"/>
      <c r="N9" s="289"/>
      <c r="O9" s="289"/>
      <c r="P9" s="289"/>
      <c r="Q9" s="289"/>
      <c r="R9" s="290"/>
      <c r="S9" s="291" t="s">
        <v>131</v>
      </c>
      <c r="T9" s="292"/>
      <c r="U9" s="292"/>
      <c r="V9" s="292"/>
      <c r="W9" s="292"/>
      <c r="X9" s="292"/>
      <c r="Y9" s="292"/>
    </row>
    <row r="10" spans="1:25" ht="18" customHeight="1" thickBot="1" x14ac:dyDescent="0.3">
      <c r="A10" s="267"/>
      <c r="B10" s="268"/>
      <c r="C10" s="268"/>
      <c r="D10" s="272"/>
      <c r="E10" s="268"/>
      <c r="F10" s="276"/>
      <c r="G10" s="276"/>
      <c r="H10" s="251" t="s">
        <v>125</v>
      </c>
      <c r="I10" s="253" t="s">
        <v>121</v>
      </c>
      <c r="J10" s="251" t="s">
        <v>125</v>
      </c>
      <c r="K10" s="253" t="s">
        <v>121</v>
      </c>
      <c r="L10" s="255" t="s">
        <v>13</v>
      </c>
      <c r="M10" s="256"/>
      <c r="N10" s="256"/>
      <c r="O10" s="256"/>
      <c r="P10" s="256"/>
      <c r="Q10" s="256"/>
      <c r="R10" s="257"/>
      <c r="S10" s="242" t="s">
        <v>13</v>
      </c>
      <c r="T10" s="243"/>
      <c r="U10" s="243"/>
      <c r="V10" s="243"/>
      <c r="W10" s="243"/>
      <c r="X10" s="243"/>
      <c r="Y10" s="243"/>
    </row>
    <row r="11" spans="1:25" ht="152.25" customHeight="1" thickBot="1" x14ac:dyDescent="0.3">
      <c r="A11" s="305"/>
      <c r="B11" s="270"/>
      <c r="C11" s="270"/>
      <c r="D11" s="273"/>
      <c r="E11" s="270"/>
      <c r="F11" s="277"/>
      <c r="G11" s="277"/>
      <c r="H11" s="252"/>
      <c r="I11" s="254"/>
      <c r="J11" s="252"/>
      <c r="K11" s="254"/>
      <c r="L11" s="17" t="s">
        <v>126</v>
      </c>
      <c r="M11" s="17" t="s">
        <v>122</v>
      </c>
      <c r="N11" s="18" t="s">
        <v>135</v>
      </c>
      <c r="O11" s="18" t="s">
        <v>134</v>
      </c>
      <c r="P11" s="19" t="s">
        <v>136</v>
      </c>
      <c r="Q11" s="19" t="s">
        <v>137</v>
      </c>
      <c r="R11" s="33" t="s">
        <v>120</v>
      </c>
      <c r="S11" s="39" t="s">
        <v>126</v>
      </c>
      <c r="T11" s="20" t="s">
        <v>122</v>
      </c>
      <c r="U11" s="31" t="s">
        <v>135</v>
      </c>
      <c r="V11" s="31" t="s">
        <v>134</v>
      </c>
      <c r="W11" s="32" t="s">
        <v>136</v>
      </c>
      <c r="X11" s="32" t="s">
        <v>137</v>
      </c>
      <c r="Y11" s="20" t="s">
        <v>120</v>
      </c>
    </row>
    <row r="12" spans="1:25" ht="60" x14ac:dyDescent="0.25">
      <c r="A12" s="303" t="s">
        <v>181</v>
      </c>
      <c r="B12" s="21" t="s">
        <v>0</v>
      </c>
      <c r="C12" s="21" t="s">
        <v>0</v>
      </c>
      <c r="D12" s="21" t="s">
        <v>139</v>
      </c>
      <c r="E12" s="52" t="s">
        <v>46</v>
      </c>
      <c r="F12" s="45" t="s">
        <v>185</v>
      </c>
      <c r="G12" s="45" t="s">
        <v>185</v>
      </c>
      <c r="H12" s="53">
        <v>58</v>
      </c>
      <c r="I12" s="56">
        <v>871370846</v>
      </c>
      <c r="J12" s="57">
        <f>12+H12</f>
        <v>70</v>
      </c>
      <c r="K12" s="56">
        <f>949863709+I12</f>
        <v>1821234555</v>
      </c>
      <c r="L12" s="23">
        <v>35</v>
      </c>
      <c r="M12" s="56">
        <v>639422631</v>
      </c>
      <c r="N12" s="11">
        <f>IFERROR((1-(L12/H12)),0)</f>
        <v>0.39655172413793105</v>
      </c>
      <c r="O12" s="11">
        <f>IFERROR((1-(M12/I12)),0)</f>
        <v>0.26618771567209398</v>
      </c>
      <c r="P12" s="12">
        <f>IFERROR((N12/G12),0)</f>
        <v>0</v>
      </c>
      <c r="Q12" s="12">
        <f>IFERROR((O12/F12),0)</f>
        <v>0</v>
      </c>
      <c r="R12" s="23"/>
      <c r="S12" s="40">
        <v>40</v>
      </c>
      <c r="T12" s="24">
        <v>1608962309</v>
      </c>
      <c r="U12" s="9">
        <f>IFERROR((1-(S12/J12)),0)</f>
        <v>0.4285714285714286</v>
      </c>
      <c r="V12" s="9">
        <f>IFERROR((1-(T12/K12)),0)</f>
        <v>0.11655404045416873</v>
      </c>
      <c r="W12" s="10">
        <f>IFERROR((U12/G12),0)</f>
        <v>0</v>
      </c>
      <c r="X12" s="10">
        <f>IFERROR((V12/F12),0)</f>
        <v>0</v>
      </c>
      <c r="Y12" s="25"/>
    </row>
    <row r="13" spans="1:25" ht="50.25" customHeight="1" x14ac:dyDescent="0.25">
      <c r="A13" s="304"/>
      <c r="B13" s="26" t="s">
        <v>1</v>
      </c>
      <c r="C13" s="26" t="s">
        <v>141</v>
      </c>
      <c r="D13" s="26" t="s">
        <v>138</v>
      </c>
      <c r="E13" s="54" t="s">
        <v>46</v>
      </c>
      <c r="F13" s="45" t="s">
        <v>185</v>
      </c>
      <c r="G13" s="45" t="s">
        <v>185</v>
      </c>
      <c r="H13" s="46">
        <v>474</v>
      </c>
      <c r="I13" s="56">
        <v>4940905</v>
      </c>
      <c r="J13" s="58">
        <v>528</v>
      </c>
      <c r="K13" s="56">
        <f>1025374+I13</f>
        <v>5966279</v>
      </c>
      <c r="L13" s="59">
        <v>0</v>
      </c>
      <c r="M13" s="60">
        <v>0</v>
      </c>
      <c r="N13" s="11">
        <f t="shared" ref="N13:N32" si="0">IFERROR((1-(L13/H13)),0)</f>
        <v>1</v>
      </c>
      <c r="O13" s="11">
        <f t="shared" ref="O13:O32" si="1">IFERROR((1-(M13/I13)),0)</f>
        <v>1</v>
      </c>
      <c r="P13" s="12">
        <f t="shared" ref="P13:P32" si="2">IFERROR((N13/G13),0)</f>
        <v>0</v>
      </c>
      <c r="Q13" s="12">
        <f t="shared" ref="Q13:Q32" si="3">IFERROR((O13/F13),0)</f>
        <v>0</v>
      </c>
      <c r="R13" s="23"/>
      <c r="S13" s="40">
        <v>497</v>
      </c>
      <c r="T13" s="24">
        <v>5368207</v>
      </c>
      <c r="U13" s="9">
        <f>IFERROR((1-(S13/J13)),0)</f>
        <v>5.8712121212121215E-2</v>
      </c>
      <c r="V13" s="9">
        <f t="shared" ref="V13:V32" si="4">IFERROR((1-(T13/K13)),0)</f>
        <v>0.10024204365903777</v>
      </c>
      <c r="W13" s="10">
        <f t="shared" ref="W13:W32" si="5">IFERROR((U13/G13),0)</f>
        <v>0</v>
      </c>
      <c r="X13" s="10">
        <f t="shared" ref="X13:X32" si="6">IFERROR((V13/F13),0)</f>
        <v>0</v>
      </c>
      <c r="Y13" s="25"/>
    </row>
    <row r="14" spans="1:25" ht="79.5" customHeight="1" x14ac:dyDescent="0.25">
      <c r="A14" s="302" t="s">
        <v>10</v>
      </c>
      <c r="B14" s="247" t="s">
        <v>2</v>
      </c>
      <c r="C14" s="26" t="s">
        <v>50</v>
      </c>
      <c r="D14" s="26" t="s">
        <v>151</v>
      </c>
      <c r="E14" s="54" t="s">
        <v>46</v>
      </c>
      <c r="F14" s="45" t="s">
        <v>185</v>
      </c>
      <c r="G14" s="45" t="s">
        <v>185</v>
      </c>
      <c r="H14" s="46">
        <v>0</v>
      </c>
      <c r="I14" s="56">
        <v>0</v>
      </c>
      <c r="J14" s="58">
        <v>0</v>
      </c>
      <c r="K14" s="56">
        <v>0</v>
      </c>
      <c r="L14" s="59">
        <v>0</v>
      </c>
      <c r="M14" s="60">
        <v>0</v>
      </c>
      <c r="N14" s="11">
        <f t="shared" si="0"/>
        <v>0</v>
      </c>
      <c r="O14" s="11">
        <f t="shared" si="1"/>
        <v>0</v>
      </c>
      <c r="P14" s="12">
        <f t="shared" si="2"/>
        <v>0</v>
      </c>
      <c r="Q14" s="12">
        <f t="shared" si="3"/>
        <v>0</v>
      </c>
      <c r="R14" s="23"/>
      <c r="S14" s="40">
        <v>0</v>
      </c>
      <c r="T14" s="24">
        <v>0</v>
      </c>
      <c r="U14" s="9">
        <f>IFERROR((1-(S14/J14)),0)</f>
        <v>0</v>
      </c>
      <c r="V14" s="9">
        <f t="shared" si="4"/>
        <v>0</v>
      </c>
      <c r="W14" s="10">
        <f t="shared" si="5"/>
        <v>0</v>
      </c>
      <c r="X14" s="10">
        <f t="shared" si="6"/>
        <v>0</v>
      </c>
      <c r="Y14" s="25"/>
    </row>
    <row r="15" spans="1:25" ht="15.75" customHeight="1" x14ac:dyDescent="0.25">
      <c r="A15" s="302"/>
      <c r="B15" s="247"/>
      <c r="C15" s="26" t="s">
        <v>144</v>
      </c>
      <c r="D15" s="26" t="s">
        <v>142</v>
      </c>
      <c r="E15" s="26" t="s">
        <v>46</v>
      </c>
      <c r="F15" s="45" t="s">
        <v>185</v>
      </c>
      <c r="G15" s="45" t="s">
        <v>185</v>
      </c>
      <c r="H15" s="46">
        <v>0</v>
      </c>
      <c r="I15" s="56">
        <v>0</v>
      </c>
      <c r="J15" s="58">
        <v>0</v>
      </c>
      <c r="K15" s="56">
        <v>0</v>
      </c>
      <c r="L15" s="58">
        <v>0</v>
      </c>
      <c r="M15" s="60">
        <v>0</v>
      </c>
      <c r="N15" s="11">
        <f t="shared" si="0"/>
        <v>0</v>
      </c>
      <c r="O15" s="11">
        <f t="shared" si="1"/>
        <v>0</v>
      </c>
      <c r="P15" s="12">
        <f t="shared" si="2"/>
        <v>0</v>
      </c>
      <c r="Q15" s="12">
        <f t="shared" si="3"/>
        <v>0</v>
      </c>
      <c r="R15" s="23"/>
      <c r="S15" s="40"/>
      <c r="T15" s="24">
        <v>0</v>
      </c>
      <c r="U15" s="9">
        <f t="shared" ref="U15:U32" si="7">IFERROR((1-(S15/J15)),0)</f>
        <v>0</v>
      </c>
      <c r="V15" s="9">
        <f t="shared" si="4"/>
        <v>0</v>
      </c>
      <c r="W15" s="10">
        <f t="shared" si="5"/>
        <v>0</v>
      </c>
      <c r="X15" s="10">
        <f t="shared" si="6"/>
        <v>0</v>
      </c>
      <c r="Y15" s="25"/>
    </row>
    <row r="16" spans="1:25" ht="30" x14ac:dyDescent="0.25">
      <c r="A16" s="302" t="s">
        <v>11</v>
      </c>
      <c r="B16" s="247" t="s">
        <v>3</v>
      </c>
      <c r="C16" s="26" t="s">
        <v>145</v>
      </c>
      <c r="D16" s="26" t="s">
        <v>146</v>
      </c>
      <c r="E16" s="26" t="s">
        <v>45</v>
      </c>
      <c r="F16" s="49">
        <v>0.02</v>
      </c>
      <c r="G16" s="45" t="s">
        <v>185</v>
      </c>
      <c r="H16" s="46">
        <v>6</v>
      </c>
      <c r="I16" s="56">
        <v>3098719</v>
      </c>
      <c r="J16" s="58">
        <v>6</v>
      </c>
      <c r="K16" s="56">
        <v>6021254</v>
      </c>
      <c r="L16" s="58">
        <v>6</v>
      </c>
      <c r="M16" s="60">
        <v>2831418</v>
      </c>
      <c r="N16" s="11">
        <f t="shared" si="0"/>
        <v>0</v>
      </c>
      <c r="O16" s="11">
        <f t="shared" si="1"/>
        <v>8.6261774623642817E-2</v>
      </c>
      <c r="P16" s="12">
        <f t="shared" si="2"/>
        <v>0</v>
      </c>
      <c r="Q16" s="12">
        <f>IFERROR((O16/F16),0)</f>
        <v>4.3130887311821411</v>
      </c>
      <c r="R16" s="23"/>
      <c r="S16" s="40">
        <v>15</v>
      </c>
      <c r="T16" s="24">
        <v>4895703</v>
      </c>
      <c r="U16" s="9">
        <f t="shared" si="7"/>
        <v>-1.5</v>
      </c>
      <c r="V16" s="9">
        <f t="shared" si="4"/>
        <v>0.18692966614595563</v>
      </c>
      <c r="W16" s="10">
        <f t="shared" si="5"/>
        <v>0</v>
      </c>
      <c r="X16" s="10">
        <f t="shared" si="6"/>
        <v>9.3464833072977811</v>
      </c>
      <c r="Y16" s="25"/>
    </row>
    <row r="17" spans="1:25" ht="48" customHeight="1" x14ac:dyDescent="0.25">
      <c r="A17" s="302"/>
      <c r="B17" s="247"/>
      <c r="C17" s="26" t="s">
        <v>143</v>
      </c>
      <c r="D17" s="26" t="s">
        <v>140</v>
      </c>
      <c r="E17" s="26" t="s">
        <v>46</v>
      </c>
      <c r="F17" s="45" t="s">
        <v>185</v>
      </c>
      <c r="G17" s="45" t="s">
        <v>185</v>
      </c>
      <c r="H17" s="46">
        <v>6</v>
      </c>
      <c r="I17" s="56">
        <v>3747626</v>
      </c>
      <c r="J17" s="58">
        <v>0</v>
      </c>
      <c r="K17" s="56">
        <v>0</v>
      </c>
      <c r="L17" s="58">
        <v>0</v>
      </c>
      <c r="M17" s="60">
        <v>0</v>
      </c>
      <c r="N17" s="11">
        <f>IFERROR((1-(L17/H17)),0)</f>
        <v>1</v>
      </c>
      <c r="O17" s="11">
        <f t="shared" si="1"/>
        <v>1</v>
      </c>
      <c r="P17" s="12">
        <f t="shared" si="2"/>
        <v>0</v>
      </c>
      <c r="Q17" s="12">
        <f t="shared" si="3"/>
        <v>0</v>
      </c>
      <c r="R17" s="23"/>
      <c r="S17" s="40">
        <v>0</v>
      </c>
      <c r="T17" s="24">
        <v>0</v>
      </c>
      <c r="U17" s="9">
        <f t="shared" si="7"/>
        <v>0</v>
      </c>
      <c r="V17" s="9">
        <f t="shared" si="4"/>
        <v>0</v>
      </c>
      <c r="W17" s="10">
        <f t="shared" si="5"/>
        <v>0</v>
      </c>
      <c r="X17" s="10">
        <f t="shared" si="6"/>
        <v>0</v>
      </c>
      <c r="Y17" s="25"/>
    </row>
    <row r="18" spans="1:25" ht="30" x14ac:dyDescent="0.25">
      <c r="A18" s="302"/>
      <c r="B18" s="26" t="s">
        <v>4</v>
      </c>
      <c r="C18" s="26" t="s">
        <v>147</v>
      </c>
      <c r="D18" s="26" t="s">
        <v>146</v>
      </c>
      <c r="E18" s="26" t="s">
        <v>46</v>
      </c>
      <c r="F18" s="45" t="s">
        <v>185</v>
      </c>
      <c r="G18" s="45" t="s">
        <v>185</v>
      </c>
      <c r="H18" s="46">
        <v>30</v>
      </c>
      <c r="I18" s="56">
        <v>35709130</v>
      </c>
      <c r="J18" s="58">
        <f>30+H18</f>
        <v>60</v>
      </c>
      <c r="K18" s="56">
        <v>71377910</v>
      </c>
      <c r="L18" s="58">
        <v>30</v>
      </c>
      <c r="M18" s="60">
        <v>35852010</v>
      </c>
      <c r="N18" s="11">
        <f>IFERROR((1-(L18/H18)),0)</f>
        <v>0</v>
      </c>
      <c r="O18" s="11">
        <f t="shared" si="1"/>
        <v>-4.0012176157750989E-3</v>
      </c>
      <c r="P18" s="12">
        <f t="shared" si="2"/>
        <v>0</v>
      </c>
      <c r="Q18" s="12">
        <f t="shared" si="3"/>
        <v>0</v>
      </c>
      <c r="R18" s="23"/>
      <c r="S18" s="40">
        <v>60</v>
      </c>
      <c r="T18" s="24">
        <v>71481630</v>
      </c>
      <c r="U18" s="9">
        <f t="shared" si="7"/>
        <v>0</v>
      </c>
      <c r="V18" s="9">
        <f t="shared" si="4"/>
        <v>-1.4531106332478227E-3</v>
      </c>
      <c r="W18" s="10">
        <f t="shared" si="5"/>
        <v>0</v>
      </c>
      <c r="X18" s="10">
        <f t="shared" si="6"/>
        <v>0</v>
      </c>
      <c r="Y18" s="25"/>
    </row>
    <row r="19" spans="1:25" ht="30" x14ac:dyDescent="0.25">
      <c r="A19" s="302"/>
      <c r="B19" s="247" t="s">
        <v>5</v>
      </c>
      <c r="C19" s="26" t="s">
        <v>148</v>
      </c>
      <c r="D19" s="26" t="s">
        <v>142</v>
      </c>
      <c r="E19" s="26" t="s">
        <v>46</v>
      </c>
      <c r="F19" s="45" t="s">
        <v>185</v>
      </c>
      <c r="G19" s="45" t="s">
        <v>185</v>
      </c>
      <c r="H19" s="46">
        <v>0</v>
      </c>
      <c r="I19" s="56">
        <v>0</v>
      </c>
      <c r="J19" s="58">
        <v>0</v>
      </c>
      <c r="K19" s="56">
        <v>0</v>
      </c>
      <c r="L19" s="58">
        <v>0</v>
      </c>
      <c r="M19" s="60">
        <v>0</v>
      </c>
      <c r="N19" s="11">
        <f t="shared" si="0"/>
        <v>0</v>
      </c>
      <c r="O19" s="11">
        <f t="shared" si="1"/>
        <v>0</v>
      </c>
      <c r="P19" s="12">
        <f t="shared" si="2"/>
        <v>0</v>
      </c>
      <c r="Q19" s="12">
        <f t="shared" si="3"/>
        <v>0</v>
      </c>
      <c r="R19" s="23"/>
      <c r="S19" s="40">
        <v>0</v>
      </c>
      <c r="T19" s="24">
        <v>0</v>
      </c>
      <c r="U19" s="9">
        <f t="shared" si="7"/>
        <v>0</v>
      </c>
      <c r="V19" s="9">
        <f t="shared" si="4"/>
        <v>0</v>
      </c>
      <c r="W19" s="10">
        <f t="shared" si="5"/>
        <v>0</v>
      </c>
      <c r="X19" s="10">
        <f t="shared" si="6"/>
        <v>0</v>
      </c>
      <c r="Y19" s="25"/>
    </row>
    <row r="20" spans="1:25" ht="60" x14ac:dyDescent="0.25">
      <c r="A20" s="302"/>
      <c r="B20" s="247"/>
      <c r="C20" s="26" t="s">
        <v>149</v>
      </c>
      <c r="D20" s="26" t="s">
        <v>150</v>
      </c>
      <c r="E20" s="26" t="s">
        <v>46</v>
      </c>
      <c r="F20" s="45" t="s">
        <v>185</v>
      </c>
      <c r="G20" s="45" t="s">
        <v>185</v>
      </c>
      <c r="H20" s="46">
        <v>0</v>
      </c>
      <c r="I20" s="56">
        <v>0</v>
      </c>
      <c r="J20" s="58">
        <v>0</v>
      </c>
      <c r="K20" s="56">
        <v>0</v>
      </c>
      <c r="L20" s="58">
        <v>0</v>
      </c>
      <c r="M20" s="60">
        <v>0</v>
      </c>
      <c r="N20" s="11">
        <f t="shared" si="0"/>
        <v>0</v>
      </c>
      <c r="O20" s="11">
        <f t="shared" si="1"/>
        <v>0</v>
      </c>
      <c r="P20" s="12">
        <f t="shared" si="2"/>
        <v>0</v>
      </c>
      <c r="Q20" s="12">
        <f t="shared" si="3"/>
        <v>0</v>
      </c>
      <c r="R20" s="23"/>
      <c r="S20" s="40">
        <v>0</v>
      </c>
      <c r="T20" s="24">
        <v>0</v>
      </c>
      <c r="U20" s="9">
        <f t="shared" si="7"/>
        <v>0</v>
      </c>
      <c r="V20" s="9">
        <f t="shared" si="4"/>
        <v>0</v>
      </c>
      <c r="W20" s="10">
        <f t="shared" si="5"/>
        <v>0</v>
      </c>
      <c r="X20" s="10">
        <f t="shared" si="6"/>
        <v>0</v>
      </c>
      <c r="Y20" s="25"/>
    </row>
    <row r="21" spans="1:25" ht="40.5" customHeight="1" x14ac:dyDescent="0.25">
      <c r="A21" s="302"/>
      <c r="B21" s="247"/>
      <c r="C21" s="26" t="s">
        <v>51</v>
      </c>
      <c r="D21" s="26" t="s">
        <v>142</v>
      </c>
      <c r="E21" s="26" t="s">
        <v>46</v>
      </c>
      <c r="F21" s="45" t="s">
        <v>185</v>
      </c>
      <c r="G21" s="45" t="s">
        <v>185</v>
      </c>
      <c r="H21" s="46">
        <v>0</v>
      </c>
      <c r="I21" s="56">
        <v>0</v>
      </c>
      <c r="J21" s="58">
        <v>0</v>
      </c>
      <c r="K21" s="56">
        <v>0</v>
      </c>
      <c r="L21" s="58">
        <v>0</v>
      </c>
      <c r="M21" s="60">
        <v>0</v>
      </c>
      <c r="N21" s="11">
        <f t="shared" si="0"/>
        <v>0</v>
      </c>
      <c r="O21" s="11">
        <f t="shared" si="1"/>
        <v>0</v>
      </c>
      <c r="P21" s="12">
        <f t="shared" si="2"/>
        <v>0</v>
      </c>
      <c r="Q21" s="12">
        <f t="shared" si="3"/>
        <v>0</v>
      </c>
      <c r="R21" s="23"/>
      <c r="S21" s="40">
        <v>0</v>
      </c>
      <c r="T21" s="24">
        <v>0</v>
      </c>
      <c r="U21" s="9">
        <f t="shared" si="7"/>
        <v>0</v>
      </c>
      <c r="V21" s="9">
        <f t="shared" si="4"/>
        <v>0</v>
      </c>
      <c r="W21" s="10">
        <f t="shared" si="5"/>
        <v>0</v>
      </c>
      <c r="X21" s="10">
        <f t="shared" si="6"/>
        <v>0</v>
      </c>
      <c r="Y21" s="25"/>
    </row>
    <row r="22" spans="1:25" ht="63.75" customHeight="1" x14ac:dyDescent="0.25">
      <c r="A22" s="302"/>
      <c r="B22" s="247"/>
      <c r="C22" s="26" t="s">
        <v>52</v>
      </c>
      <c r="D22" s="26" t="s">
        <v>152</v>
      </c>
      <c r="E22" s="26" t="s">
        <v>46</v>
      </c>
      <c r="F22" s="45" t="s">
        <v>185</v>
      </c>
      <c r="G22" s="45" t="s">
        <v>185</v>
      </c>
      <c r="H22" s="46">
        <v>105</v>
      </c>
      <c r="I22" s="56">
        <v>1350650</v>
      </c>
      <c r="J22" s="58">
        <v>162</v>
      </c>
      <c r="K22" s="56">
        <v>1800659</v>
      </c>
      <c r="L22" s="59"/>
      <c r="M22" s="60">
        <v>0</v>
      </c>
      <c r="N22" s="11">
        <f t="shared" si="0"/>
        <v>1</v>
      </c>
      <c r="O22" s="11">
        <f t="shared" si="1"/>
        <v>1</v>
      </c>
      <c r="P22" s="12">
        <f t="shared" si="2"/>
        <v>0</v>
      </c>
      <c r="Q22" s="12">
        <f t="shared" si="3"/>
        <v>0</v>
      </c>
      <c r="R22" s="23"/>
      <c r="S22" s="40">
        <v>105</v>
      </c>
      <c r="T22" s="24">
        <v>1776826</v>
      </c>
      <c r="U22" s="9">
        <f t="shared" si="7"/>
        <v>0.35185185185185186</v>
      </c>
      <c r="V22" s="9">
        <f t="shared" si="4"/>
        <v>1.3235709815128782E-2</v>
      </c>
      <c r="W22" s="10">
        <f t="shared" si="5"/>
        <v>0</v>
      </c>
      <c r="X22" s="10">
        <f t="shared" si="6"/>
        <v>0</v>
      </c>
      <c r="Y22" s="25"/>
    </row>
    <row r="23" spans="1:25" ht="36.75" customHeight="1" x14ac:dyDescent="0.25">
      <c r="A23" s="302"/>
      <c r="B23" s="248" t="s">
        <v>6</v>
      </c>
      <c r="C23" s="26" t="s">
        <v>153</v>
      </c>
      <c r="D23" s="26" t="s">
        <v>155</v>
      </c>
      <c r="E23" s="26" t="s">
        <v>46</v>
      </c>
      <c r="F23" s="45" t="s">
        <v>185</v>
      </c>
      <c r="G23" s="45" t="s">
        <v>185</v>
      </c>
      <c r="H23" s="46">
        <v>0</v>
      </c>
      <c r="I23" s="56">
        <v>0</v>
      </c>
      <c r="J23" s="58">
        <v>0</v>
      </c>
      <c r="K23" s="56">
        <v>0</v>
      </c>
      <c r="L23" s="58"/>
      <c r="M23" s="56">
        <v>0</v>
      </c>
      <c r="N23" s="11">
        <f t="shared" si="0"/>
        <v>0</v>
      </c>
      <c r="O23" s="11">
        <f t="shared" si="1"/>
        <v>0</v>
      </c>
      <c r="P23" s="12">
        <f t="shared" si="2"/>
        <v>0</v>
      </c>
      <c r="Q23" s="12">
        <f t="shared" si="3"/>
        <v>0</v>
      </c>
      <c r="R23" s="23"/>
      <c r="S23" s="40">
        <v>0</v>
      </c>
      <c r="T23" s="24">
        <v>0</v>
      </c>
      <c r="U23" s="9">
        <f t="shared" si="7"/>
        <v>0</v>
      </c>
      <c r="V23" s="9">
        <f t="shared" si="4"/>
        <v>0</v>
      </c>
      <c r="W23" s="10">
        <f t="shared" si="5"/>
        <v>0</v>
      </c>
      <c r="X23" s="10">
        <f t="shared" si="6"/>
        <v>0</v>
      </c>
      <c r="Y23" s="25"/>
    </row>
    <row r="24" spans="1:25" ht="54" customHeight="1" x14ac:dyDescent="0.25">
      <c r="A24" s="302"/>
      <c r="B24" s="249"/>
      <c r="C24" s="54" t="s">
        <v>154</v>
      </c>
      <c r="D24" s="26" t="s">
        <v>156</v>
      </c>
      <c r="E24" s="26" t="s">
        <v>46</v>
      </c>
      <c r="F24" s="45" t="s">
        <v>185</v>
      </c>
      <c r="G24" s="45" t="s">
        <v>185</v>
      </c>
      <c r="H24" s="46">
        <v>0</v>
      </c>
      <c r="I24" s="56">
        <v>0</v>
      </c>
      <c r="J24" s="58">
        <v>0</v>
      </c>
      <c r="K24" s="56">
        <v>0</v>
      </c>
      <c r="L24" s="58">
        <v>0</v>
      </c>
      <c r="M24" s="56">
        <v>0</v>
      </c>
      <c r="N24" s="11">
        <f t="shared" si="0"/>
        <v>0</v>
      </c>
      <c r="O24" s="11">
        <f t="shared" si="1"/>
        <v>0</v>
      </c>
      <c r="P24" s="12">
        <f t="shared" si="2"/>
        <v>0</v>
      </c>
      <c r="Q24" s="12">
        <f t="shared" si="3"/>
        <v>0</v>
      </c>
      <c r="R24" s="23"/>
      <c r="S24" s="40">
        <v>0</v>
      </c>
      <c r="T24" s="24">
        <v>0</v>
      </c>
      <c r="U24" s="9">
        <f t="shared" si="7"/>
        <v>0</v>
      </c>
      <c r="V24" s="9">
        <f t="shared" si="4"/>
        <v>0</v>
      </c>
      <c r="W24" s="10">
        <f t="shared" si="5"/>
        <v>0</v>
      </c>
      <c r="X24" s="10">
        <f t="shared" si="6"/>
        <v>0</v>
      </c>
      <c r="Y24" s="25"/>
    </row>
    <row r="25" spans="1:25" ht="90" x14ac:dyDescent="0.25">
      <c r="A25" s="302"/>
      <c r="B25" s="239" t="s">
        <v>58</v>
      </c>
      <c r="C25" s="26" t="s">
        <v>49</v>
      </c>
      <c r="D25" s="26" t="s">
        <v>142</v>
      </c>
      <c r="E25" s="26" t="s">
        <v>46</v>
      </c>
      <c r="F25" s="45" t="s">
        <v>185</v>
      </c>
      <c r="G25" s="45" t="s">
        <v>185</v>
      </c>
      <c r="H25" s="46">
        <v>0</v>
      </c>
      <c r="I25" s="56">
        <v>0</v>
      </c>
      <c r="J25" s="58">
        <v>0</v>
      </c>
      <c r="K25" s="56">
        <v>0</v>
      </c>
      <c r="L25" s="58">
        <v>0</v>
      </c>
      <c r="M25" s="56">
        <v>0</v>
      </c>
      <c r="N25" s="11">
        <f t="shared" si="0"/>
        <v>0</v>
      </c>
      <c r="O25" s="11">
        <f t="shared" si="1"/>
        <v>0</v>
      </c>
      <c r="P25" s="12">
        <f t="shared" si="2"/>
        <v>0</v>
      </c>
      <c r="Q25" s="12">
        <f t="shared" si="3"/>
        <v>0</v>
      </c>
      <c r="R25" s="23"/>
      <c r="S25" s="40"/>
      <c r="T25" s="24">
        <v>0</v>
      </c>
      <c r="U25" s="9">
        <f t="shared" si="7"/>
        <v>0</v>
      </c>
      <c r="V25" s="9">
        <f t="shared" si="4"/>
        <v>0</v>
      </c>
      <c r="W25" s="10">
        <f t="shared" si="5"/>
        <v>0</v>
      </c>
      <c r="X25" s="10">
        <f t="shared" si="6"/>
        <v>0</v>
      </c>
      <c r="Y25" s="25"/>
    </row>
    <row r="26" spans="1:25" ht="68.25" customHeight="1" x14ac:dyDescent="0.25">
      <c r="A26" s="302"/>
      <c r="B26" s="250"/>
      <c r="C26" s="26" t="s">
        <v>48</v>
      </c>
      <c r="D26" s="26" t="s">
        <v>142</v>
      </c>
      <c r="E26" s="26" t="s">
        <v>46</v>
      </c>
      <c r="F26" s="45" t="s">
        <v>185</v>
      </c>
      <c r="G26" s="45" t="s">
        <v>185</v>
      </c>
      <c r="H26" s="46">
        <v>0</v>
      </c>
      <c r="I26" s="56">
        <v>0</v>
      </c>
      <c r="J26" s="58">
        <v>0</v>
      </c>
      <c r="K26" s="56">
        <v>0</v>
      </c>
      <c r="L26" s="58">
        <v>0</v>
      </c>
      <c r="M26" s="56">
        <v>0</v>
      </c>
      <c r="N26" s="11">
        <f t="shared" si="0"/>
        <v>0</v>
      </c>
      <c r="O26" s="11">
        <f t="shared" si="1"/>
        <v>0</v>
      </c>
      <c r="P26" s="12">
        <f t="shared" si="2"/>
        <v>0</v>
      </c>
      <c r="Q26" s="12">
        <f t="shared" si="3"/>
        <v>0</v>
      </c>
      <c r="R26" s="23"/>
      <c r="S26" s="40"/>
      <c r="T26" s="24">
        <v>0</v>
      </c>
      <c r="U26" s="9">
        <f t="shared" si="7"/>
        <v>0</v>
      </c>
      <c r="V26" s="9">
        <f t="shared" si="4"/>
        <v>0</v>
      </c>
      <c r="W26" s="10">
        <f t="shared" si="5"/>
        <v>0</v>
      </c>
      <c r="X26" s="10">
        <f t="shared" si="6"/>
        <v>0</v>
      </c>
      <c r="Y26" s="25"/>
    </row>
    <row r="27" spans="1:25" ht="60" x14ac:dyDescent="0.25">
      <c r="A27" s="302"/>
      <c r="B27" s="239" t="s">
        <v>59</v>
      </c>
      <c r="C27" s="26" t="s">
        <v>47</v>
      </c>
      <c r="D27" s="26" t="s">
        <v>157</v>
      </c>
      <c r="E27" s="26" t="s">
        <v>46</v>
      </c>
      <c r="F27" s="45" t="s">
        <v>185</v>
      </c>
      <c r="G27" s="45" t="s">
        <v>185</v>
      </c>
      <c r="H27" s="46">
        <v>0</v>
      </c>
      <c r="I27" s="56">
        <v>0</v>
      </c>
      <c r="J27" s="58">
        <v>0</v>
      </c>
      <c r="K27" s="56">
        <v>0</v>
      </c>
      <c r="L27" s="58">
        <v>0</v>
      </c>
      <c r="M27" s="56">
        <v>0</v>
      </c>
      <c r="N27" s="11">
        <f t="shared" si="0"/>
        <v>0</v>
      </c>
      <c r="O27" s="11">
        <f t="shared" si="1"/>
        <v>0</v>
      </c>
      <c r="P27" s="12">
        <f t="shared" si="2"/>
        <v>0</v>
      </c>
      <c r="Q27" s="12">
        <f t="shared" si="3"/>
        <v>0</v>
      </c>
      <c r="R27" s="23"/>
      <c r="S27" s="40"/>
      <c r="T27" s="24">
        <v>0</v>
      </c>
      <c r="U27" s="9">
        <f t="shared" si="7"/>
        <v>0</v>
      </c>
      <c r="V27" s="9">
        <f t="shared" si="4"/>
        <v>0</v>
      </c>
      <c r="W27" s="10">
        <f t="shared" si="5"/>
        <v>0</v>
      </c>
      <c r="X27" s="10">
        <f t="shared" si="6"/>
        <v>0</v>
      </c>
      <c r="Y27" s="25"/>
    </row>
    <row r="28" spans="1:25" ht="60" x14ac:dyDescent="0.25">
      <c r="A28" s="302"/>
      <c r="B28" s="250"/>
      <c r="C28" s="26" t="s">
        <v>14</v>
      </c>
      <c r="D28" s="26" t="s">
        <v>157</v>
      </c>
      <c r="E28" s="26" t="s">
        <v>46</v>
      </c>
      <c r="F28" s="45" t="s">
        <v>185</v>
      </c>
      <c r="G28" s="45" t="s">
        <v>185</v>
      </c>
      <c r="H28" s="46">
        <v>0</v>
      </c>
      <c r="I28" s="56">
        <v>0</v>
      </c>
      <c r="J28" s="58">
        <v>0</v>
      </c>
      <c r="K28" s="56">
        <v>0</v>
      </c>
      <c r="L28" s="58">
        <v>0</v>
      </c>
      <c r="M28" s="56">
        <v>0</v>
      </c>
      <c r="N28" s="11">
        <f t="shared" si="0"/>
        <v>0</v>
      </c>
      <c r="O28" s="11">
        <f t="shared" si="1"/>
        <v>0</v>
      </c>
      <c r="P28" s="12">
        <f t="shared" si="2"/>
        <v>0</v>
      </c>
      <c r="Q28" s="12">
        <f t="shared" si="3"/>
        <v>0</v>
      </c>
      <c r="R28" s="23"/>
      <c r="S28" s="40"/>
      <c r="T28" s="24">
        <v>0</v>
      </c>
      <c r="U28" s="9">
        <f t="shared" si="7"/>
        <v>0</v>
      </c>
      <c r="V28" s="9">
        <f t="shared" si="4"/>
        <v>0</v>
      </c>
      <c r="W28" s="10">
        <f t="shared" si="5"/>
        <v>0</v>
      </c>
      <c r="X28" s="10">
        <f t="shared" si="6"/>
        <v>0</v>
      </c>
      <c r="Y28" s="25"/>
    </row>
    <row r="29" spans="1:25" ht="79.5" customHeight="1" x14ac:dyDescent="0.25">
      <c r="A29" s="302"/>
      <c r="B29" s="26" t="s">
        <v>7</v>
      </c>
      <c r="C29" s="26" t="s">
        <v>158</v>
      </c>
      <c r="D29" s="26" t="s">
        <v>159</v>
      </c>
      <c r="E29" s="26" t="s">
        <v>46</v>
      </c>
      <c r="F29" s="45" t="s">
        <v>185</v>
      </c>
      <c r="G29" s="45" t="s">
        <v>185</v>
      </c>
      <c r="H29" s="46">
        <v>0</v>
      </c>
      <c r="I29" s="56">
        <v>0</v>
      </c>
      <c r="J29" s="58">
        <v>0</v>
      </c>
      <c r="K29" s="56">
        <v>111842684</v>
      </c>
      <c r="L29" s="58"/>
      <c r="M29" s="56">
        <v>22220295</v>
      </c>
      <c r="N29" s="11">
        <f t="shared" si="0"/>
        <v>0</v>
      </c>
      <c r="O29" s="11">
        <f t="shared" si="1"/>
        <v>0</v>
      </c>
      <c r="P29" s="12">
        <f t="shared" si="2"/>
        <v>0</v>
      </c>
      <c r="Q29" s="12">
        <f t="shared" si="3"/>
        <v>0</v>
      </c>
      <c r="R29" s="23"/>
      <c r="S29" s="40"/>
      <c r="T29" s="24">
        <v>116396208</v>
      </c>
      <c r="U29" s="9">
        <f t="shared" si="7"/>
        <v>0</v>
      </c>
      <c r="V29" s="9">
        <f t="shared" si="4"/>
        <v>-4.0713650970679582E-2</v>
      </c>
      <c r="W29" s="10">
        <f t="shared" si="5"/>
        <v>0</v>
      </c>
      <c r="X29" s="10">
        <f t="shared" si="6"/>
        <v>0</v>
      </c>
      <c r="Y29" s="25"/>
    </row>
    <row r="30" spans="1:25" ht="45" x14ac:dyDescent="0.25">
      <c r="A30" s="299" t="s">
        <v>12</v>
      </c>
      <c r="B30" s="239" t="s">
        <v>8</v>
      </c>
      <c r="C30" s="27" t="s">
        <v>15</v>
      </c>
      <c r="D30" s="27" t="s">
        <v>160</v>
      </c>
      <c r="E30" s="26" t="s">
        <v>45</v>
      </c>
      <c r="F30" s="50">
        <v>0.01</v>
      </c>
      <c r="G30" s="50">
        <v>0.01</v>
      </c>
      <c r="H30" s="47">
        <v>1503</v>
      </c>
      <c r="I30" s="61">
        <v>9146380</v>
      </c>
      <c r="J30" s="62">
        <f>1073+H30</f>
        <v>2576</v>
      </c>
      <c r="K30" s="61">
        <f>6710590+I30</f>
        <v>15856970</v>
      </c>
      <c r="L30" s="62">
        <v>1026</v>
      </c>
      <c r="M30" s="61">
        <v>6947496</v>
      </c>
      <c r="N30" s="11">
        <f t="shared" si="0"/>
        <v>0.31736526946107779</v>
      </c>
      <c r="O30" s="11">
        <f t="shared" si="1"/>
        <v>0.24041030440458411</v>
      </c>
      <c r="P30" s="12">
        <f t="shared" si="2"/>
        <v>31.73652694610778</v>
      </c>
      <c r="Q30" s="12">
        <f t="shared" si="3"/>
        <v>24.04103044045841</v>
      </c>
      <c r="R30" s="23"/>
      <c r="S30" s="40">
        <f>+L30+447</f>
        <v>1473</v>
      </c>
      <c r="T30" s="24">
        <v>13087376</v>
      </c>
      <c r="U30" s="9">
        <f t="shared" si="7"/>
        <v>0.42818322981366463</v>
      </c>
      <c r="V30" s="9">
        <f t="shared" si="4"/>
        <v>0.17466098504317029</v>
      </c>
      <c r="W30" s="10">
        <f t="shared" si="5"/>
        <v>42.818322981366464</v>
      </c>
      <c r="X30" s="10">
        <f t="shared" si="6"/>
        <v>17.466098504317028</v>
      </c>
      <c r="Y30" s="25"/>
    </row>
    <row r="31" spans="1:25" ht="45" x14ac:dyDescent="0.25">
      <c r="A31" s="300"/>
      <c r="B31" s="240"/>
      <c r="C31" s="27" t="s">
        <v>16</v>
      </c>
      <c r="D31" s="27" t="s">
        <v>160</v>
      </c>
      <c r="E31" s="26" t="s">
        <v>46</v>
      </c>
      <c r="F31" s="45" t="s">
        <v>185</v>
      </c>
      <c r="G31" s="45" t="s">
        <v>185</v>
      </c>
      <c r="H31" s="47">
        <v>0</v>
      </c>
      <c r="I31" s="56">
        <v>0</v>
      </c>
      <c r="J31" s="62"/>
      <c r="K31" s="61">
        <v>0</v>
      </c>
      <c r="L31" s="59">
        <v>0</v>
      </c>
      <c r="M31" s="56">
        <v>0</v>
      </c>
      <c r="N31" s="11">
        <f t="shared" si="0"/>
        <v>0</v>
      </c>
      <c r="O31" s="11">
        <f t="shared" si="1"/>
        <v>0</v>
      </c>
      <c r="P31" s="12">
        <f t="shared" si="2"/>
        <v>0</v>
      </c>
      <c r="Q31" s="12">
        <f t="shared" si="3"/>
        <v>0</v>
      </c>
      <c r="R31" s="28"/>
      <c r="S31" s="40"/>
      <c r="T31" s="24">
        <v>0</v>
      </c>
      <c r="U31" s="9">
        <f t="shared" si="7"/>
        <v>0</v>
      </c>
      <c r="V31" s="9">
        <f t="shared" si="4"/>
        <v>0</v>
      </c>
      <c r="W31" s="10">
        <f t="shared" si="5"/>
        <v>0</v>
      </c>
      <c r="X31" s="10">
        <f t="shared" si="6"/>
        <v>0</v>
      </c>
      <c r="Y31" s="25"/>
    </row>
    <row r="32" spans="1:25" ht="45.75" thickBot="1" x14ac:dyDescent="0.3">
      <c r="A32" s="301"/>
      <c r="B32" s="241"/>
      <c r="C32" s="29" t="s">
        <v>17</v>
      </c>
      <c r="D32" s="29" t="s">
        <v>161</v>
      </c>
      <c r="E32" s="29" t="s">
        <v>45</v>
      </c>
      <c r="F32" s="51">
        <v>0.01</v>
      </c>
      <c r="G32" s="51">
        <v>0.01</v>
      </c>
      <c r="H32" s="48">
        <v>119460</v>
      </c>
      <c r="I32" s="61">
        <v>84084020</v>
      </c>
      <c r="J32" s="63">
        <f>138360+H32</f>
        <v>257820</v>
      </c>
      <c r="K32" s="61">
        <f>95536040+I32</f>
        <v>179620060</v>
      </c>
      <c r="L32" s="64">
        <v>137400</v>
      </c>
      <c r="M32" s="61">
        <v>106780230</v>
      </c>
      <c r="N32" s="11">
        <f t="shared" si="0"/>
        <v>-0.15017579105976897</v>
      </c>
      <c r="O32" s="11">
        <f t="shared" si="1"/>
        <v>-0.26992298893416367</v>
      </c>
      <c r="P32" s="12">
        <f t="shared" si="2"/>
        <v>-15.017579105976896</v>
      </c>
      <c r="Q32" s="12">
        <f t="shared" si="3"/>
        <v>-26.992298893416365</v>
      </c>
      <c r="R32" s="28"/>
      <c r="S32" s="40">
        <f>+H32+72360</f>
        <v>191820</v>
      </c>
      <c r="T32" s="24">
        <v>227880380</v>
      </c>
      <c r="U32" s="9">
        <f t="shared" si="7"/>
        <v>0.25599255294391432</v>
      </c>
      <c r="V32" s="9">
        <f t="shared" si="4"/>
        <v>-0.26868001268900588</v>
      </c>
      <c r="W32" s="10">
        <f t="shared" si="5"/>
        <v>25.59925529439143</v>
      </c>
      <c r="X32" s="10">
        <f t="shared" si="6"/>
        <v>-26.868001268900588</v>
      </c>
      <c r="Y32" s="25"/>
    </row>
    <row r="33" spans="1:25" ht="60" x14ac:dyDescent="0.25">
      <c r="A33" s="44" t="s">
        <v>182</v>
      </c>
      <c r="B33" s="21" t="s">
        <v>0</v>
      </c>
      <c r="C33" s="21" t="s">
        <v>0</v>
      </c>
      <c r="D33" s="21" t="s">
        <v>139</v>
      </c>
      <c r="E33" s="52" t="s">
        <v>46</v>
      </c>
      <c r="F33" s="45" t="s">
        <v>185</v>
      </c>
      <c r="G33" s="45" t="s">
        <v>185</v>
      </c>
      <c r="H33" s="53">
        <v>408</v>
      </c>
      <c r="I33" s="61">
        <v>5130676571</v>
      </c>
      <c r="J33" s="57">
        <v>441</v>
      </c>
      <c r="K33" s="61">
        <v>14590886491</v>
      </c>
      <c r="L33" s="23">
        <v>375</v>
      </c>
      <c r="M33" s="56">
        <v>8670790912</v>
      </c>
      <c r="N33" s="22" t="s">
        <v>184</v>
      </c>
      <c r="O33" s="22" t="s">
        <v>184</v>
      </c>
      <c r="P33" s="22" t="s">
        <v>184</v>
      </c>
      <c r="Q33" s="22" t="s">
        <v>184</v>
      </c>
      <c r="R33" s="55"/>
      <c r="S33" s="40">
        <v>510</v>
      </c>
      <c r="T33" s="24">
        <v>23028101919</v>
      </c>
      <c r="U33" s="22" t="s">
        <v>184</v>
      </c>
      <c r="V33" s="22" t="s">
        <v>184</v>
      </c>
      <c r="W33" s="22" t="s">
        <v>184</v>
      </c>
      <c r="X33" s="22" t="s">
        <v>184</v>
      </c>
      <c r="Y33" s="25"/>
    </row>
    <row r="34" spans="1:25" ht="75" x14ac:dyDescent="0.25">
      <c r="A34" s="43" t="s">
        <v>183</v>
      </c>
    </row>
  </sheetData>
  <mergeCells count="44">
    <mergeCell ref="B3:G3"/>
    <mergeCell ref="J3:Y3"/>
    <mergeCell ref="B23:B24"/>
    <mergeCell ref="C1:Y1"/>
    <mergeCell ref="H2:I2"/>
    <mergeCell ref="H4:I4"/>
    <mergeCell ref="J2:Y2"/>
    <mergeCell ref="J4:Y4"/>
    <mergeCell ref="L7:Y7"/>
    <mergeCell ref="B5:G5"/>
    <mergeCell ref="H5:I5"/>
    <mergeCell ref="J5:Y5"/>
    <mergeCell ref="B2:G2"/>
    <mergeCell ref="B4:G4"/>
    <mergeCell ref="A6:Y6"/>
    <mergeCell ref="L10:R10"/>
    <mergeCell ref="A30:A32"/>
    <mergeCell ref="B30:B32"/>
    <mergeCell ref="I10:I11"/>
    <mergeCell ref="A14:A15"/>
    <mergeCell ref="B14:B15"/>
    <mergeCell ref="A16:A29"/>
    <mergeCell ref="B16:B17"/>
    <mergeCell ref="B19:B22"/>
    <mergeCell ref="B25:B26"/>
    <mergeCell ref="B27:B28"/>
    <mergeCell ref="F8:F11"/>
    <mergeCell ref="A12:A13"/>
    <mergeCell ref="A8:B11"/>
    <mergeCell ref="C8:C11"/>
    <mergeCell ref="A7:G7"/>
    <mergeCell ref="S9:Y9"/>
    <mergeCell ref="S10:Y10"/>
    <mergeCell ref="L8:O8"/>
    <mergeCell ref="J8:K9"/>
    <mergeCell ref="J10:J11"/>
    <mergeCell ref="K10:K11"/>
    <mergeCell ref="E8:E11"/>
    <mergeCell ref="G8:G11"/>
    <mergeCell ref="H10:H11"/>
    <mergeCell ref="D8:D11"/>
    <mergeCell ref="H8:I9"/>
    <mergeCell ref="L9:R9"/>
    <mergeCell ref="S8:Y8"/>
  </mergeCells>
  <dataValidations count="14">
    <dataValidation allowBlank="1" showInputMessage="1" showErrorMessage="1" prompt="Defina la referencia que se usará  para medir el rubro o componente. Ejem. Metro cúbico, personas, horas, entre otros." sqref="D8:D11" xr:uid="{00000000-0002-0000-0100-000000000000}"/>
    <dataValidation allowBlank="1" showInputMessage="1" showErrorMessage="1" prompt="Si el rubro y componente se espera mantener o reducir en la vigencia (se selcciona como gasto elegible), seleccione SI, en caso contrario seleccione NO. _x000a__x000a_Si selecciona NO, se debe diligencuir las columnas H en adelante" sqref="E8:E11" xr:uid="{00000000-0002-0000-0100-000001000000}"/>
    <dataValidation allowBlank="1" showInputMessage="1" showErrorMessage="1" prompt="Si en la celda &quot;E&quot;, selecionó SI, defina una meta en porcentaje para mantener o reducir el gasto en la vigencia. (En giros presupuestales)" sqref="F8:F11" xr:uid="{00000000-0002-0000-0100-000002000000}"/>
    <dataValidation allowBlank="1" showInputMessage="1" showErrorMessage="1" prompt="Si en la celda &quot;E&quot;, selecionó SI, defina una meta en porcentaje para mantener o reducir el gasto en la vigencia. (En unidad de medida)" sqref="G8:G11" xr:uid="{00000000-0002-0000-0100-000003000000}"/>
    <dataValidation allowBlank="1" showInputMessage="1" showErrorMessage="1" prompt="Relacione el dato de consumo asociado al rubro, componente y unidad de medida reportado en el  mismo periodo del año anterior_x000a_" sqref="H10:H11 J10:J11" xr:uid="{00000000-0002-0000-0100-000004000000}"/>
    <dataValidation allowBlank="1" showInputMessage="1" showErrorMessage="1" prompt="Relacione los giros realizados  en el  mismo periodo del año anterior, relacionados con el rubro y el componente. Valores en pesos." sqref="K10:K11" xr:uid="{00000000-0002-0000-0100-000005000000}"/>
    <dataValidation allowBlank="1" showInputMessage="1" showErrorMessage="1" prompt="Relacione el dato de consumo asociado al rubro, componente y unidad de medida en el periodo de reporte._x000a_" sqref="L11 S11" xr:uid="{00000000-0002-0000-0100-000006000000}"/>
    <dataValidation allowBlank="1" showInputMessage="1" showErrorMessage="1" prompt="Relacione los giros realizados  en el  periodo de reporte para el rubro y el componente. Valores en pesos." sqref="M11" xr:uid="{00000000-0002-0000-0100-000007000000}"/>
    <dataValidation allowBlank="1" showInputMessage="1" showErrorMessage="1" prompt="Relacione los giros realizados  en el  periodo de reporte para el rubro y el componente. Valores en pesos._x000a_" sqref="T11" xr:uid="{00000000-0002-0000-0100-000008000000}"/>
    <dataValidation allowBlank="1" showInputMessage="1" showErrorMessage="1" prompt="Escribir el otro sector que no se encuentra en la lista desplegable" sqref="B3:G3" xr:uid="{00000000-0002-0000-0100-000009000000}"/>
    <dataValidation allowBlank="1" showInputMessage="1" showErrorMessage="1" prompt="Escribir la otra entidad que no se encuentra en la lista desplegable" sqref="J3:Y3" xr:uid="{00000000-0002-0000-0100-00000A000000}"/>
    <dataValidation type="list" allowBlank="1" showInputMessage="1" showErrorMessage="1" sqref="J2:Y2" xr:uid="{00000000-0002-0000-0100-00000B000000}">
      <formula1>INDIRECT(B2)</formula1>
    </dataValidation>
    <dataValidation allowBlank="1" showInputMessage="1" showErrorMessage="1" prompt="Relacione los giros realizados  en el  mismo periodo del año anterior, relacionados con el rubro y el componente. valores en pesos." sqref="I10:I11" xr:uid="{00000000-0002-0000-0100-00000C000000}"/>
    <dataValidation allowBlank="1" showInputMessage="1" showErrorMessage="1" prompt="Solo aplica para gastos de funcionamiento." sqref="A8:B11" xr:uid="{00000000-0002-0000-0100-00000D000000}"/>
  </dataValidations>
  <pageMargins left="0.7" right="0.7" top="0.75" bottom="0.75" header="0.3" footer="0.3"/>
  <pageSetup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100-00000E000000}">
          <x14:formula1>
            <xm:f>datos!$E$12:$E$13</xm:f>
          </x14:formula1>
          <xm:sqref>B5</xm:sqref>
        </x14:dataValidation>
        <x14:dataValidation type="list" allowBlank="1" showInputMessage="1" showErrorMessage="1" xr:uid="{00000000-0002-0000-0100-00000F000000}">
          <x14:formula1>
            <xm:f>datos!$E$27:$E$29</xm:f>
          </x14:formula1>
          <xm:sqref>J4</xm:sqref>
        </x14:dataValidation>
        <x14:dataValidation type="list" allowBlank="1" showInputMessage="1" showErrorMessage="1" xr:uid="{00000000-0002-0000-0100-000010000000}">
          <x14:formula1>
            <xm:f>datos!$D$27:$D$31</xm:f>
          </x14:formula1>
          <xm:sqref>B4</xm:sqref>
        </x14:dataValidation>
        <x14:dataValidation type="list" allowBlank="1" showInputMessage="1" showErrorMessage="1" xr:uid="{00000000-0002-0000-0100-000011000000}">
          <x14:formula1>
            <xm:f>datos!$E$18:$E$20</xm:f>
          </x14:formula1>
          <xm:sqref>J5</xm:sqref>
        </x14:dataValidation>
        <x14:dataValidation type="list" showInputMessage="1" showErrorMessage="1" xr:uid="{00000000-0002-0000-0100-000012000000}">
          <x14:formula1>
            <xm:f>datos!$D$2:$T$2</xm:f>
          </x14:formula1>
          <xm:sqref>B2:G2</xm:sqref>
        </x14:dataValidation>
        <x14:dataValidation type="list" allowBlank="1" showInputMessage="1" showErrorMessage="1" xr:uid="{00000000-0002-0000-0100-000013000000}">
          <x14:formula1>
            <xm:f>datos!$F$27:$F$28</xm:f>
          </x14:formula1>
          <xm:sqref>E12 E33</xm:sqref>
        </x14:dataValidation>
        <x14:dataValidation type="list" allowBlank="1" showInputMessage="1" showErrorMessage="1" xr:uid="{00000000-0002-0000-0100-000014000000}">
          <x14:formula1>
            <xm:f>'/Users/gheinercardenas/Library/CloudStorage/OneDrive-habitatbogota/SDHT/PROYECTOS/SIPI/PLAN DE CONTRATACION/2023/4.SOLICITUD DE CDP/LIBERACION CDP/2.FEBRERO/C:/Users/jsolanor/Downloads/[1202217000071993_00010 Corregido (3).xlsx]datos'!#REF!</xm:f>
          </x14:formula1>
          <xm:sqref>E13:E32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62095-650B-4933-AD7A-E65BDB6C4216}">
  <dimension ref="A1:Y35"/>
  <sheetViews>
    <sheetView showGridLines="0" topLeftCell="F1" zoomScale="60" zoomScaleNormal="60" workbookViewId="0">
      <selection activeCell="K12" sqref="K12"/>
    </sheetView>
  </sheetViews>
  <sheetFormatPr baseColWidth="10" defaultColWidth="9.140625" defaultRowHeight="15" x14ac:dyDescent="0.25"/>
  <cols>
    <col min="1" max="1" width="29" style="30" customWidth="1"/>
    <col min="2" max="2" width="29" style="14" customWidth="1"/>
    <col min="3" max="3" width="34.7109375" style="14" customWidth="1"/>
    <col min="4" max="4" width="19.28515625" style="14" customWidth="1"/>
    <col min="5" max="5" width="19.7109375" style="234" customWidth="1"/>
    <col min="6" max="6" width="16.42578125" style="37" customWidth="1"/>
    <col min="7" max="7" width="25.28515625" style="37" customWidth="1"/>
    <col min="8" max="8" width="16.85546875" style="36" customWidth="1"/>
    <col min="9" max="9" width="18.140625" style="36" bestFit="1" customWidth="1"/>
    <col min="10" max="10" width="16.85546875" style="198" customWidth="1"/>
    <col min="11" max="11" width="23.42578125" style="198" customWidth="1"/>
    <col min="12" max="12" width="15.28515625" style="14" customWidth="1"/>
    <col min="13" max="13" width="19.42578125" style="14" customWidth="1"/>
    <col min="14" max="14" width="19.28515625" style="14" customWidth="1"/>
    <col min="15" max="15" width="19.85546875" style="14" customWidth="1"/>
    <col min="16" max="16" width="26" style="14" customWidth="1"/>
    <col min="17" max="17" width="24.140625" style="14" customWidth="1"/>
    <col min="18" max="18" width="23.42578125" style="14" customWidth="1"/>
    <col min="19" max="19" width="19.85546875" style="235" customWidth="1"/>
    <col min="20" max="20" width="19.85546875" style="14" customWidth="1"/>
    <col min="21" max="21" width="27.85546875" style="14" customWidth="1"/>
    <col min="22" max="22" width="19.85546875" style="14" customWidth="1"/>
    <col min="23" max="23" width="28.42578125" style="14" customWidth="1"/>
    <col min="24" max="24" width="33" style="14" customWidth="1"/>
    <col min="25" max="25" width="22.7109375" style="14" customWidth="1"/>
    <col min="26" max="16384" width="9.140625" style="14"/>
  </cols>
  <sheetData>
    <row r="1" spans="1:25" ht="75" customHeight="1" x14ac:dyDescent="0.25">
      <c r="A1" s="13"/>
      <c r="B1" s="13"/>
      <c r="C1" s="298" t="s">
        <v>18</v>
      </c>
      <c r="D1" s="298"/>
      <c r="E1" s="298"/>
      <c r="F1" s="298"/>
      <c r="G1" s="298"/>
      <c r="H1" s="298"/>
      <c r="I1" s="298"/>
      <c r="J1" s="298"/>
      <c r="K1" s="298"/>
      <c r="L1" s="298"/>
      <c r="M1" s="298"/>
      <c r="N1" s="298"/>
      <c r="O1" s="298"/>
      <c r="P1" s="298"/>
      <c r="Q1" s="298"/>
      <c r="R1" s="298"/>
      <c r="S1" s="298"/>
      <c r="T1" s="298"/>
      <c r="U1" s="298"/>
      <c r="V1" s="298"/>
      <c r="W1" s="298"/>
      <c r="X1" s="298"/>
      <c r="Y1" s="298"/>
    </row>
    <row r="2" spans="1:25" ht="26.25" customHeight="1" x14ac:dyDescent="0.25">
      <c r="A2" s="34" t="s">
        <v>20</v>
      </c>
      <c r="B2" s="293" t="s">
        <v>176</v>
      </c>
      <c r="C2" s="294"/>
      <c r="D2" s="294"/>
      <c r="E2" s="294"/>
      <c r="F2" s="294"/>
      <c r="G2" s="295"/>
      <c r="H2" s="296" t="s">
        <v>19</v>
      </c>
      <c r="I2" s="297"/>
      <c r="J2" s="293" t="s">
        <v>113</v>
      </c>
      <c r="K2" s="294"/>
      <c r="L2" s="294"/>
      <c r="M2" s="294"/>
      <c r="N2" s="294"/>
      <c r="O2" s="294"/>
      <c r="P2" s="294"/>
      <c r="Q2" s="294"/>
      <c r="R2" s="294"/>
      <c r="S2" s="294"/>
      <c r="T2" s="294"/>
      <c r="U2" s="294"/>
      <c r="V2" s="294"/>
      <c r="W2" s="294"/>
      <c r="X2" s="294"/>
      <c r="Y2" s="294"/>
    </row>
    <row r="3" spans="1:25" ht="26.25" customHeight="1" x14ac:dyDescent="0.25">
      <c r="A3" s="34" t="s">
        <v>168</v>
      </c>
      <c r="B3" s="293"/>
      <c r="C3" s="294"/>
      <c r="D3" s="294"/>
      <c r="E3" s="294"/>
      <c r="F3" s="294"/>
      <c r="G3" s="295"/>
      <c r="H3" s="38"/>
      <c r="I3" s="42" t="s">
        <v>166</v>
      </c>
      <c r="J3" s="293"/>
      <c r="K3" s="294"/>
      <c r="L3" s="294"/>
      <c r="M3" s="294"/>
      <c r="N3" s="294"/>
      <c r="O3" s="294"/>
      <c r="P3" s="294"/>
      <c r="Q3" s="294"/>
      <c r="R3" s="294"/>
      <c r="S3" s="294"/>
      <c r="T3" s="294"/>
      <c r="U3" s="294"/>
      <c r="V3" s="294"/>
      <c r="W3" s="294"/>
      <c r="X3" s="294"/>
      <c r="Y3" s="294"/>
    </row>
    <row r="4" spans="1:25" ht="27.75" customHeight="1" x14ac:dyDescent="0.25">
      <c r="A4" s="15" t="s">
        <v>39</v>
      </c>
      <c r="B4" s="293">
        <v>2022</v>
      </c>
      <c r="C4" s="294"/>
      <c r="D4" s="294"/>
      <c r="E4" s="294"/>
      <c r="F4" s="294"/>
      <c r="G4" s="295"/>
      <c r="H4" s="296" t="s">
        <v>40</v>
      </c>
      <c r="I4" s="297"/>
      <c r="J4" s="293" t="s">
        <v>180</v>
      </c>
      <c r="K4" s="294"/>
      <c r="L4" s="294"/>
      <c r="M4" s="294"/>
      <c r="N4" s="294"/>
      <c r="O4" s="294"/>
      <c r="P4" s="294"/>
      <c r="Q4" s="294"/>
      <c r="R4" s="294"/>
      <c r="S4" s="294"/>
      <c r="T4" s="294"/>
      <c r="U4" s="294"/>
      <c r="V4" s="294"/>
      <c r="W4" s="294"/>
      <c r="X4" s="294"/>
      <c r="Y4" s="294"/>
    </row>
    <row r="5" spans="1:25" ht="38.25" customHeight="1" x14ac:dyDescent="0.25">
      <c r="A5" s="15" t="s">
        <v>41</v>
      </c>
      <c r="B5" s="293" t="s">
        <v>54</v>
      </c>
      <c r="C5" s="294"/>
      <c r="D5" s="294"/>
      <c r="E5" s="294"/>
      <c r="F5" s="294"/>
      <c r="G5" s="295"/>
      <c r="H5" s="296" t="s">
        <v>42</v>
      </c>
      <c r="I5" s="297"/>
      <c r="J5" s="293" t="s">
        <v>56</v>
      </c>
      <c r="K5" s="294"/>
      <c r="L5" s="294"/>
      <c r="M5" s="294"/>
      <c r="N5" s="294"/>
      <c r="O5" s="294"/>
      <c r="P5" s="294"/>
      <c r="Q5" s="294"/>
      <c r="R5" s="294"/>
      <c r="S5" s="294"/>
      <c r="T5" s="294"/>
      <c r="U5" s="294"/>
      <c r="V5" s="294"/>
      <c r="W5" s="294"/>
      <c r="X5" s="294"/>
      <c r="Y5" s="294"/>
    </row>
    <row r="6" spans="1:25" ht="19.5" customHeight="1" thickBot="1" x14ac:dyDescent="0.3">
      <c r="A6" s="258" t="s">
        <v>167</v>
      </c>
      <c r="B6" s="258"/>
      <c r="C6" s="258"/>
      <c r="D6" s="258"/>
      <c r="E6" s="258"/>
      <c r="F6" s="258"/>
      <c r="G6" s="258"/>
      <c r="H6" s="258"/>
      <c r="I6" s="258"/>
      <c r="J6" s="258"/>
      <c r="K6" s="258"/>
      <c r="L6" s="258"/>
      <c r="M6" s="258"/>
      <c r="N6" s="258"/>
      <c r="O6" s="258"/>
      <c r="P6" s="258"/>
      <c r="Q6" s="258"/>
      <c r="R6" s="258"/>
      <c r="S6" s="258"/>
      <c r="T6" s="258"/>
      <c r="U6" s="258"/>
      <c r="V6" s="258"/>
      <c r="W6" s="258"/>
      <c r="X6" s="258"/>
      <c r="Y6" s="258"/>
    </row>
    <row r="7" spans="1:25" ht="15.75" thickBot="1" x14ac:dyDescent="0.3">
      <c r="A7" s="259" t="s">
        <v>53</v>
      </c>
      <c r="B7" s="260"/>
      <c r="C7" s="260"/>
      <c r="D7" s="260"/>
      <c r="E7" s="260"/>
      <c r="F7" s="260"/>
      <c r="G7" s="260"/>
      <c r="H7" s="35"/>
      <c r="I7" s="35"/>
      <c r="J7" s="35"/>
      <c r="K7" s="35"/>
      <c r="L7" s="261" t="s">
        <v>129</v>
      </c>
      <c r="M7" s="262"/>
      <c r="N7" s="262"/>
      <c r="O7" s="262"/>
      <c r="P7" s="262"/>
      <c r="Q7" s="262"/>
      <c r="R7" s="262"/>
      <c r="S7" s="262"/>
      <c r="T7" s="262"/>
      <c r="U7" s="262"/>
      <c r="V7" s="262"/>
      <c r="W7" s="262"/>
      <c r="X7" s="262"/>
      <c r="Y7" s="262"/>
    </row>
    <row r="8" spans="1:25" ht="18" customHeight="1" x14ac:dyDescent="0.25">
      <c r="A8" s="263" t="s">
        <v>163</v>
      </c>
      <c r="B8" s="264"/>
      <c r="C8" s="264" t="s">
        <v>9</v>
      </c>
      <c r="D8" s="271" t="s">
        <v>124</v>
      </c>
      <c r="E8" s="264" t="s">
        <v>162</v>
      </c>
      <c r="F8" s="274" t="s">
        <v>127</v>
      </c>
      <c r="G8" s="274" t="s">
        <v>128</v>
      </c>
      <c r="H8" s="278" t="s">
        <v>132</v>
      </c>
      <c r="I8" s="279"/>
      <c r="J8" s="278" t="s">
        <v>133</v>
      </c>
      <c r="K8" s="279"/>
      <c r="L8" s="255"/>
      <c r="M8" s="256"/>
      <c r="N8" s="256"/>
      <c r="O8" s="256"/>
      <c r="P8" s="16"/>
      <c r="Q8" s="16"/>
      <c r="R8" s="16"/>
      <c r="S8" s="286"/>
      <c r="T8" s="287"/>
      <c r="U8" s="287"/>
      <c r="V8" s="287"/>
      <c r="W8" s="287"/>
      <c r="X8" s="287"/>
      <c r="Y8" s="287"/>
    </row>
    <row r="9" spans="1:25" ht="18" customHeight="1" x14ac:dyDescent="0.25">
      <c r="A9" s="265"/>
      <c r="B9" s="266"/>
      <c r="C9" s="266"/>
      <c r="D9" s="272"/>
      <c r="E9" s="266"/>
      <c r="F9" s="275"/>
      <c r="G9" s="275"/>
      <c r="H9" s="280"/>
      <c r="I9" s="281"/>
      <c r="J9" s="280"/>
      <c r="K9" s="281"/>
      <c r="L9" s="288" t="s">
        <v>130</v>
      </c>
      <c r="M9" s="289"/>
      <c r="N9" s="289"/>
      <c r="O9" s="289"/>
      <c r="P9" s="289"/>
      <c r="Q9" s="289"/>
      <c r="R9" s="290"/>
      <c r="S9" s="291" t="s">
        <v>131</v>
      </c>
      <c r="T9" s="292"/>
      <c r="U9" s="292"/>
      <c r="V9" s="292"/>
      <c r="W9" s="292"/>
      <c r="X9" s="292"/>
      <c r="Y9" s="292"/>
    </row>
    <row r="10" spans="1:25" ht="28.5" customHeight="1" thickBot="1" x14ac:dyDescent="0.3">
      <c r="A10" s="267"/>
      <c r="B10" s="268"/>
      <c r="C10" s="268"/>
      <c r="D10" s="272"/>
      <c r="E10" s="268"/>
      <c r="F10" s="276"/>
      <c r="G10" s="276"/>
      <c r="H10" s="251" t="s">
        <v>125</v>
      </c>
      <c r="I10" s="253" t="s">
        <v>121</v>
      </c>
      <c r="J10" s="253" t="s">
        <v>125</v>
      </c>
      <c r="K10" s="253" t="s">
        <v>121</v>
      </c>
      <c r="L10" s="255" t="s">
        <v>13</v>
      </c>
      <c r="M10" s="256"/>
      <c r="N10" s="256"/>
      <c r="O10" s="256"/>
      <c r="P10" s="256"/>
      <c r="Q10" s="256"/>
      <c r="R10" s="257"/>
      <c r="S10" s="242" t="s">
        <v>13</v>
      </c>
      <c r="T10" s="243"/>
      <c r="U10" s="243"/>
      <c r="V10" s="243"/>
      <c r="W10" s="243"/>
      <c r="X10" s="243"/>
      <c r="Y10" s="243"/>
    </row>
    <row r="11" spans="1:25" ht="83.45" customHeight="1" thickBot="1" x14ac:dyDescent="0.3">
      <c r="A11" s="305"/>
      <c r="B11" s="270"/>
      <c r="C11" s="270"/>
      <c r="D11" s="273"/>
      <c r="E11" s="270"/>
      <c r="F11" s="277"/>
      <c r="G11" s="277"/>
      <c r="H11" s="252"/>
      <c r="I11" s="254"/>
      <c r="J11" s="254"/>
      <c r="K11" s="254"/>
      <c r="L11" s="17" t="s">
        <v>126</v>
      </c>
      <c r="M11" s="17" t="s">
        <v>122</v>
      </c>
      <c r="N11" s="18" t="s">
        <v>135</v>
      </c>
      <c r="O11" s="18" t="s">
        <v>134</v>
      </c>
      <c r="P11" s="19" t="s">
        <v>136</v>
      </c>
      <c r="Q11" s="19" t="s">
        <v>137</v>
      </c>
      <c r="R11" s="33" t="s">
        <v>120</v>
      </c>
      <c r="S11" s="31" t="s">
        <v>126</v>
      </c>
      <c r="T11" s="31" t="s">
        <v>122</v>
      </c>
      <c r="U11" s="31" t="s">
        <v>135</v>
      </c>
      <c r="V11" s="31" t="s">
        <v>134</v>
      </c>
      <c r="W11" s="32" t="s">
        <v>136</v>
      </c>
      <c r="X11" s="32" t="s">
        <v>137</v>
      </c>
      <c r="Y11" s="20" t="s">
        <v>120</v>
      </c>
    </row>
    <row r="12" spans="1:25" ht="105" x14ac:dyDescent="0.25">
      <c r="A12" s="303" t="s">
        <v>181</v>
      </c>
      <c r="B12" s="21" t="s">
        <v>0</v>
      </c>
      <c r="C12" s="21" t="s">
        <v>0</v>
      </c>
      <c r="D12" s="21" t="s">
        <v>139</v>
      </c>
      <c r="E12" s="66" t="s">
        <v>46</v>
      </c>
      <c r="F12" s="189">
        <v>0</v>
      </c>
      <c r="G12" s="189">
        <v>0</v>
      </c>
      <c r="H12" s="190">
        <v>420</v>
      </c>
      <c r="I12" s="191">
        <v>21130219166</v>
      </c>
      <c r="J12" s="192">
        <v>565</v>
      </c>
      <c r="K12" s="57">
        <v>29235679017</v>
      </c>
      <c r="L12" s="23">
        <v>552</v>
      </c>
      <c r="M12" s="56">
        <v>22552683225</v>
      </c>
      <c r="N12" s="11">
        <f>IFERROR((1-(L12/H12)),0)</f>
        <v>-0.31428571428571428</v>
      </c>
      <c r="O12" s="11">
        <f>IFERROR((1-(M12/I12)),0)</f>
        <v>-6.7318944863991037E-2</v>
      </c>
      <c r="P12" s="12">
        <f>IFERROR((N12/G12),0)</f>
        <v>0</v>
      </c>
      <c r="Q12" s="12">
        <f>IFERROR((O12/F12),0)</f>
        <v>0</v>
      </c>
      <c r="R12" s="193" t="s">
        <v>302</v>
      </c>
      <c r="S12" s="89">
        <v>733</v>
      </c>
      <c r="T12" s="56">
        <v>29235679017</v>
      </c>
      <c r="U12" s="9">
        <f>IFERROR((1-(S12/J12)),0)</f>
        <v>-0.29734513274336294</v>
      </c>
      <c r="V12" s="9">
        <f>IFERROR((1-(T12/K12)),0)</f>
        <v>0</v>
      </c>
      <c r="W12" s="10">
        <f>IFERROR((U12/G12),0)</f>
        <v>0</v>
      </c>
      <c r="X12" s="10">
        <f>IFERROR((V12/F12),0)</f>
        <v>0</v>
      </c>
      <c r="Y12" s="25"/>
    </row>
    <row r="13" spans="1:25" ht="50.25" customHeight="1" x14ac:dyDescent="0.25">
      <c r="A13" s="304"/>
      <c r="B13" s="26" t="s">
        <v>1</v>
      </c>
      <c r="C13" s="26" t="s">
        <v>141</v>
      </c>
      <c r="D13" s="26" t="s">
        <v>138</v>
      </c>
      <c r="E13" s="194" t="s">
        <v>45</v>
      </c>
      <c r="F13" s="151">
        <v>0.01</v>
      </c>
      <c r="G13" s="151">
        <v>0</v>
      </c>
      <c r="H13" s="58">
        <v>2013</v>
      </c>
      <c r="I13" s="191">
        <v>23986457</v>
      </c>
      <c r="J13" s="58">
        <v>3252</v>
      </c>
      <c r="K13" s="191">
        <v>64707175</v>
      </c>
      <c r="L13" s="59">
        <v>2324</v>
      </c>
      <c r="M13" s="191">
        <v>29413859</v>
      </c>
      <c r="N13" s="11">
        <f>IFERROR((1-(L13/H13)),0)</f>
        <v>-0.15449577744659715</v>
      </c>
      <c r="O13" s="11">
        <f t="shared" ref="O13:O33" si="0">IFERROR((1-(M13/I13)),0)</f>
        <v>-0.22626943195487348</v>
      </c>
      <c r="P13" s="12">
        <f t="shared" ref="P13:P33" si="1">IFERROR((N13/G13),0)</f>
        <v>0</v>
      </c>
      <c r="Q13" s="12">
        <f t="shared" ref="Q13:Q33" si="2">IFERROR((O13/F13),0)</f>
        <v>-22.626943195487346</v>
      </c>
      <c r="R13" s="193" t="s">
        <v>303</v>
      </c>
      <c r="S13" s="89">
        <v>3941</v>
      </c>
      <c r="T13" s="56">
        <v>77296375</v>
      </c>
      <c r="U13" s="9">
        <f>IFERROR((1-(S13/J13)),0)</f>
        <v>-0.21186961869618703</v>
      </c>
      <c r="V13" s="9">
        <f>IFERROR((1-(T13/K13)),0)</f>
        <v>-0.19455647692856326</v>
      </c>
      <c r="W13" s="10">
        <f>IFERROR((U13/G13),0)</f>
        <v>0</v>
      </c>
      <c r="X13" s="10">
        <f>IFERROR((V13/F13),0)</f>
        <v>-19.455647692856324</v>
      </c>
      <c r="Y13" s="195" t="s">
        <v>304</v>
      </c>
    </row>
    <row r="14" spans="1:25" ht="79.5" customHeight="1" x14ac:dyDescent="0.25">
      <c r="A14" s="302" t="s">
        <v>10</v>
      </c>
      <c r="B14" s="247" t="s">
        <v>2</v>
      </c>
      <c r="C14" s="26" t="s">
        <v>50</v>
      </c>
      <c r="D14" s="26" t="s">
        <v>305</v>
      </c>
      <c r="E14" s="194" t="s">
        <v>46</v>
      </c>
      <c r="F14" s="196">
        <v>0</v>
      </c>
      <c r="G14" s="196">
        <v>0</v>
      </c>
      <c r="H14" s="58">
        <v>0</v>
      </c>
      <c r="I14" s="191">
        <v>0</v>
      </c>
      <c r="J14" s="58">
        <v>0</v>
      </c>
      <c r="K14" s="58">
        <v>0</v>
      </c>
      <c r="L14" s="59">
        <v>0</v>
      </c>
      <c r="M14" s="60">
        <v>0</v>
      </c>
      <c r="N14" s="11">
        <f t="shared" ref="N14:N33" si="3">IFERROR((1-(L14/H14)),0)</f>
        <v>0</v>
      </c>
      <c r="O14" s="11">
        <f t="shared" si="0"/>
        <v>0</v>
      </c>
      <c r="P14" s="12">
        <f t="shared" si="1"/>
        <v>0</v>
      </c>
      <c r="Q14" s="12">
        <f t="shared" si="2"/>
        <v>0</v>
      </c>
      <c r="R14" s="193" t="s">
        <v>302</v>
      </c>
      <c r="S14" s="89"/>
      <c r="T14" s="56"/>
      <c r="U14" s="9">
        <f t="shared" ref="U14:V32" si="4">IFERROR((1-(S14/J14)),0)</f>
        <v>0</v>
      </c>
      <c r="V14" s="9">
        <f t="shared" si="4"/>
        <v>0</v>
      </c>
      <c r="W14" s="10">
        <f t="shared" ref="W14:W33" si="5">IFERROR((U14/G14),0)</f>
        <v>0</v>
      </c>
      <c r="X14" s="10">
        <f t="shared" ref="X14:X33" si="6">IFERROR((V14/F14),0)</f>
        <v>0</v>
      </c>
      <c r="Y14" s="25"/>
    </row>
    <row r="15" spans="1:25" ht="24.95" customHeight="1" x14ac:dyDescent="0.25">
      <c r="A15" s="302"/>
      <c r="B15" s="247"/>
      <c r="C15" s="26" t="s">
        <v>144</v>
      </c>
      <c r="D15" s="26" t="s">
        <v>142</v>
      </c>
      <c r="E15" s="194" t="s">
        <v>46</v>
      </c>
      <c r="F15" s="196">
        <v>0</v>
      </c>
      <c r="G15" s="196">
        <v>0</v>
      </c>
      <c r="H15" s="58">
        <v>0</v>
      </c>
      <c r="I15" s="191">
        <v>0</v>
      </c>
      <c r="J15" s="58"/>
      <c r="K15" s="58">
        <v>162015449</v>
      </c>
      <c r="L15" s="59"/>
      <c r="M15" s="60">
        <v>9017716</v>
      </c>
      <c r="N15" s="11">
        <f t="shared" si="3"/>
        <v>0</v>
      </c>
      <c r="O15" s="11">
        <f t="shared" si="0"/>
        <v>0</v>
      </c>
      <c r="P15" s="12">
        <f t="shared" si="1"/>
        <v>0</v>
      </c>
      <c r="Q15" s="12">
        <f t="shared" si="2"/>
        <v>0</v>
      </c>
      <c r="R15" s="193" t="s">
        <v>302</v>
      </c>
      <c r="S15" s="89"/>
      <c r="T15" s="56">
        <v>36669333</v>
      </c>
      <c r="U15" s="9">
        <f t="shared" si="4"/>
        <v>0</v>
      </c>
      <c r="V15" s="9">
        <f t="shared" si="4"/>
        <v>0.77366767659298963</v>
      </c>
      <c r="W15" s="10">
        <f t="shared" si="5"/>
        <v>0</v>
      </c>
      <c r="X15" s="10">
        <f t="shared" si="6"/>
        <v>0</v>
      </c>
      <c r="Y15" s="25"/>
    </row>
    <row r="16" spans="1:25" ht="105" x14ac:dyDescent="0.25">
      <c r="A16" s="302" t="s">
        <v>11</v>
      </c>
      <c r="B16" s="247" t="s">
        <v>3</v>
      </c>
      <c r="C16" s="26" t="s">
        <v>145</v>
      </c>
      <c r="D16" s="26" t="s">
        <v>146</v>
      </c>
      <c r="E16" s="194" t="s">
        <v>46</v>
      </c>
      <c r="F16" s="196">
        <v>0</v>
      </c>
      <c r="G16" s="196">
        <v>0</v>
      </c>
      <c r="H16" s="58">
        <v>7</v>
      </c>
      <c r="I16" s="191">
        <v>1139594</v>
      </c>
      <c r="J16" s="58">
        <v>7</v>
      </c>
      <c r="K16" s="58">
        <v>5154553</v>
      </c>
      <c r="L16" s="59">
        <v>7</v>
      </c>
      <c r="M16" s="60">
        <v>1687233</v>
      </c>
      <c r="N16" s="11">
        <f t="shared" si="3"/>
        <v>0</v>
      </c>
      <c r="O16" s="11">
        <f t="shared" si="0"/>
        <v>-0.48055623318480101</v>
      </c>
      <c r="P16" s="12">
        <f t="shared" si="1"/>
        <v>0</v>
      </c>
      <c r="Q16" s="12">
        <f t="shared" si="2"/>
        <v>0</v>
      </c>
      <c r="R16" s="193" t="s">
        <v>302</v>
      </c>
      <c r="S16" s="89"/>
      <c r="T16" s="56">
        <v>6598634</v>
      </c>
      <c r="U16" s="9">
        <f t="shared" si="4"/>
        <v>1</v>
      </c>
      <c r="V16" s="9">
        <f t="shared" si="4"/>
        <v>-0.28015639765465594</v>
      </c>
      <c r="W16" s="10">
        <f t="shared" si="5"/>
        <v>0</v>
      </c>
      <c r="X16" s="10">
        <f t="shared" si="6"/>
        <v>0</v>
      </c>
      <c r="Y16" s="25"/>
    </row>
    <row r="17" spans="1:25" ht="48" customHeight="1" x14ac:dyDescent="0.25">
      <c r="A17" s="302"/>
      <c r="B17" s="247"/>
      <c r="C17" s="26" t="s">
        <v>143</v>
      </c>
      <c r="D17" s="26" t="s">
        <v>140</v>
      </c>
      <c r="E17" s="194" t="s">
        <v>46</v>
      </c>
      <c r="F17" s="196">
        <v>0</v>
      </c>
      <c r="G17" s="196">
        <v>0</v>
      </c>
      <c r="H17" s="58">
        <v>7</v>
      </c>
      <c r="I17" s="191">
        <v>7894971</v>
      </c>
      <c r="J17" s="58">
        <v>7</v>
      </c>
      <c r="K17" s="191">
        <v>7894971</v>
      </c>
      <c r="L17" s="59">
        <v>2</v>
      </c>
      <c r="M17" s="60">
        <v>2781744</v>
      </c>
      <c r="N17" s="11">
        <f t="shared" si="3"/>
        <v>0.7142857142857143</v>
      </c>
      <c r="O17" s="11">
        <f t="shared" si="0"/>
        <v>0.647656210516796</v>
      </c>
      <c r="P17" s="12">
        <f t="shared" si="1"/>
        <v>0</v>
      </c>
      <c r="Q17" s="12">
        <f t="shared" si="2"/>
        <v>0</v>
      </c>
      <c r="R17" s="193" t="s">
        <v>302</v>
      </c>
      <c r="S17" s="59">
        <v>2</v>
      </c>
      <c r="T17" s="60">
        <v>2781744</v>
      </c>
      <c r="U17" s="9">
        <f t="shared" si="4"/>
        <v>0.7142857142857143</v>
      </c>
      <c r="V17" s="9">
        <f t="shared" si="4"/>
        <v>0.647656210516796</v>
      </c>
      <c r="W17" s="10">
        <f t="shared" si="5"/>
        <v>0</v>
      </c>
      <c r="X17" s="10">
        <f t="shared" si="6"/>
        <v>0</v>
      </c>
      <c r="Y17" s="25"/>
    </row>
    <row r="18" spans="1:25" ht="105" x14ac:dyDescent="0.25">
      <c r="A18" s="302"/>
      <c r="B18" s="26" t="s">
        <v>4</v>
      </c>
      <c r="C18" s="26" t="s">
        <v>147</v>
      </c>
      <c r="D18" s="26" t="s">
        <v>146</v>
      </c>
      <c r="E18" s="194" t="s">
        <v>45</v>
      </c>
      <c r="F18" s="196">
        <v>0.03</v>
      </c>
      <c r="G18" s="196">
        <v>0</v>
      </c>
      <c r="H18" s="58">
        <v>2</v>
      </c>
      <c r="I18" s="197">
        <v>13089586</v>
      </c>
      <c r="J18" s="58">
        <v>2</v>
      </c>
      <c r="K18" s="197">
        <v>30650189</v>
      </c>
      <c r="L18" s="59">
        <v>2</v>
      </c>
      <c r="M18" s="60">
        <v>7529463</v>
      </c>
      <c r="N18" s="11">
        <f t="shared" si="3"/>
        <v>0</v>
      </c>
      <c r="O18" s="11">
        <f t="shared" si="0"/>
        <v>0.4247745497833163</v>
      </c>
      <c r="P18" s="12">
        <f t="shared" si="1"/>
        <v>0</v>
      </c>
      <c r="Q18" s="12">
        <f t="shared" si="2"/>
        <v>14.159151659443877</v>
      </c>
      <c r="R18" s="193" t="s">
        <v>306</v>
      </c>
      <c r="S18" s="89">
        <v>2</v>
      </c>
      <c r="T18" s="56">
        <v>27327583</v>
      </c>
      <c r="U18" s="9">
        <f t="shared" si="4"/>
        <v>0</v>
      </c>
      <c r="V18" s="9">
        <f>IFERROR((1-(T18/K18)),0)</f>
        <v>0.10840409499595582</v>
      </c>
      <c r="W18" s="10">
        <f t="shared" si="5"/>
        <v>0</v>
      </c>
      <c r="X18" s="10">
        <f>IFERROR((V18/F18),0)</f>
        <v>3.6134698331985278</v>
      </c>
      <c r="Y18" s="137"/>
    </row>
    <row r="19" spans="1:25" ht="105" x14ac:dyDescent="0.25">
      <c r="A19" s="302"/>
      <c r="B19" s="247" t="s">
        <v>5</v>
      </c>
      <c r="C19" s="26" t="s">
        <v>148</v>
      </c>
      <c r="D19" s="26" t="s">
        <v>142</v>
      </c>
      <c r="E19" s="194" t="s">
        <v>46</v>
      </c>
      <c r="F19" s="196">
        <v>0</v>
      </c>
      <c r="G19" s="196">
        <v>0</v>
      </c>
      <c r="H19" s="58">
        <v>0</v>
      </c>
      <c r="I19" s="191">
        <v>0</v>
      </c>
      <c r="J19" s="58"/>
      <c r="K19" s="58"/>
      <c r="L19" s="59">
        <v>11</v>
      </c>
      <c r="M19" s="60">
        <v>262528662</v>
      </c>
      <c r="N19" s="11">
        <f t="shared" si="3"/>
        <v>0</v>
      </c>
      <c r="O19" s="11">
        <f t="shared" si="0"/>
        <v>0</v>
      </c>
      <c r="P19" s="12">
        <f t="shared" si="1"/>
        <v>0</v>
      </c>
      <c r="Q19" s="12">
        <f t="shared" si="2"/>
        <v>0</v>
      </c>
      <c r="R19" s="193" t="s">
        <v>302</v>
      </c>
      <c r="S19" s="89">
        <v>11</v>
      </c>
      <c r="T19" s="56">
        <v>375323654</v>
      </c>
      <c r="U19" s="9">
        <f t="shared" si="4"/>
        <v>0</v>
      </c>
      <c r="V19" s="9">
        <f t="shared" si="4"/>
        <v>0</v>
      </c>
      <c r="W19" s="10">
        <f t="shared" si="5"/>
        <v>0</v>
      </c>
      <c r="X19" s="10">
        <f t="shared" si="6"/>
        <v>0</v>
      </c>
      <c r="Y19" s="25"/>
    </row>
    <row r="20" spans="1:25" ht="105" x14ac:dyDescent="0.25">
      <c r="A20" s="302"/>
      <c r="B20" s="247"/>
      <c r="C20" s="26" t="s">
        <v>149</v>
      </c>
      <c r="D20" s="26" t="s">
        <v>150</v>
      </c>
      <c r="E20" s="194" t="s">
        <v>46</v>
      </c>
      <c r="F20" s="196">
        <v>0</v>
      </c>
      <c r="G20" s="196">
        <v>0</v>
      </c>
      <c r="H20" s="58">
        <v>8</v>
      </c>
      <c r="I20" s="191">
        <v>0</v>
      </c>
      <c r="J20" s="58"/>
      <c r="K20" s="58"/>
      <c r="L20" s="59">
        <v>8</v>
      </c>
      <c r="M20" s="60">
        <v>0</v>
      </c>
      <c r="N20" s="11">
        <f t="shared" si="3"/>
        <v>0</v>
      </c>
      <c r="O20" s="11">
        <f t="shared" si="0"/>
        <v>0</v>
      </c>
      <c r="P20" s="12">
        <f t="shared" si="1"/>
        <v>0</v>
      </c>
      <c r="Q20" s="12">
        <f t="shared" si="2"/>
        <v>0</v>
      </c>
      <c r="R20" s="193" t="s">
        <v>302</v>
      </c>
      <c r="S20" s="89">
        <v>8</v>
      </c>
      <c r="T20" s="56">
        <v>0</v>
      </c>
      <c r="U20" s="9">
        <f t="shared" si="4"/>
        <v>0</v>
      </c>
      <c r="V20" s="9">
        <f t="shared" si="4"/>
        <v>0</v>
      </c>
      <c r="W20" s="10">
        <f t="shared" si="5"/>
        <v>0</v>
      </c>
      <c r="X20" s="10">
        <f t="shared" si="6"/>
        <v>0</v>
      </c>
      <c r="Y20" s="25"/>
    </row>
    <row r="21" spans="1:25" ht="40.5" customHeight="1" x14ac:dyDescent="0.25">
      <c r="A21" s="302"/>
      <c r="B21" s="247"/>
      <c r="C21" s="26" t="s">
        <v>51</v>
      </c>
      <c r="D21" s="26" t="s">
        <v>142</v>
      </c>
      <c r="E21" s="194" t="s">
        <v>46</v>
      </c>
      <c r="F21" s="196">
        <v>0</v>
      </c>
      <c r="G21" s="196">
        <v>0</v>
      </c>
      <c r="H21" s="58">
        <v>0</v>
      </c>
      <c r="I21" s="191">
        <v>0</v>
      </c>
      <c r="J21" s="58">
        <v>0</v>
      </c>
      <c r="K21" s="58">
        <v>10129059</v>
      </c>
      <c r="L21" s="59">
        <v>8</v>
      </c>
      <c r="M21" s="60">
        <v>0</v>
      </c>
      <c r="N21" s="11">
        <f t="shared" si="3"/>
        <v>0</v>
      </c>
      <c r="O21" s="11">
        <f t="shared" si="0"/>
        <v>0</v>
      </c>
      <c r="P21" s="12">
        <f t="shared" si="1"/>
        <v>0</v>
      </c>
      <c r="Q21" s="12">
        <f t="shared" si="2"/>
        <v>0</v>
      </c>
      <c r="R21" s="193" t="s">
        <v>302</v>
      </c>
      <c r="S21" s="89">
        <v>8</v>
      </c>
      <c r="T21" s="56">
        <v>0</v>
      </c>
      <c r="U21" s="9">
        <f t="shared" si="4"/>
        <v>0</v>
      </c>
      <c r="V21" s="9">
        <f t="shared" si="4"/>
        <v>1</v>
      </c>
      <c r="W21" s="10">
        <f t="shared" si="5"/>
        <v>0</v>
      </c>
      <c r="X21" s="10">
        <f t="shared" si="6"/>
        <v>0</v>
      </c>
      <c r="Y21" s="25"/>
    </row>
    <row r="22" spans="1:25" ht="63.75" customHeight="1" x14ac:dyDescent="0.25">
      <c r="A22" s="302"/>
      <c r="B22" s="247"/>
      <c r="C22" s="26" t="s">
        <v>52</v>
      </c>
      <c r="D22" s="26" t="s">
        <v>152</v>
      </c>
      <c r="E22" s="194" t="s">
        <v>46</v>
      </c>
      <c r="F22" s="196">
        <v>0</v>
      </c>
      <c r="G22" s="196">
        <v>0</v>
      </c>
      <c r="H22" s="58"/>
      <c r="I22" s="191"/>
      <c r="J22" s="58"/>
      <c r="K22" s="58"/>
      <c r="L22" s="59">
        <v>2685</v>
      </c>
      <c r="M22" s="60">
        <v>24112475</v>
      </c>
      <c r="N22" s="11">
        <f t="shared" si="3"/>
        <v>0</v>
      </c>
      <c r="O22" s="11">
        <f t="shared" si="0"/>
        <v>0</v>
      </c>
      <c r="P22" s="12">
        <f t="shared" si="1"/>
        <v>0</v>
      </c>
      <c r="Q22" s="12">
        <f t="shared" si="2"/>
        <v>0</v>
      </c>
      <c r="R22" s="193" t="s">
        <v>302</v>
      </c>
      <c r="S22" s="89">
        <v>2430</v>
      </c>
      <c r="T22" s="56">
        <v>23127231</v>
      </c>
      <c r="U22" s="9">
        <f t="shared" si="4"/>
        <v>0</v>
      </c>
      <c r="V22" s="9">
        <f t="shared" si="4"/>
        <v>0</v>
      </c>
      <c r="W22" s="10">
        <f t="shared" si="5"/>
        <v>0</v>
      </c>
      <c r="X22" s="10">
        <f t="shared" si="6"/>
        <v>0</v>
      </c>
      <c r="Y22" s="25"/>
    </row>
    <row r="23" spans="1:25" ht="36.75" customHeight="1" x14ac:dyDescent="0.25">
      <c r="A23" s="302"/>
      <c r="B23" s="248" t="s">
        <v>6</v>
      </c>
      <c r="C23" s="26" t="s">
        <v>153</v>
      </c>
      <c r="D23" s="26" t="s">
        <v>155</v>
      </c>
      <c r="E23" s="194" t="s">
        <v>46</v>
      </c>
      <c r="F23" s="196">
        <v>0</v>
      </c>
      <c r="G23" s="196">
        <v>0</v>
      </c>
      <c r="H23" s="58">
        <v>0</v>
      </c>
      <c r="I23" s="191">
        <v>1817052</v>
      </c>
      <c r="J23" s="58">
        <v>0</v>
      </c>
      <c r="K23" s="191">
        <v>1817052</v>
      </c>
      <c r="L23" s="59">
        <v>0</v>
      </c>
      <c r="M23" s="60">
        <v>3856600</v>
      </c>
      <c r="N23" s="11">
        <f>IFERROR((1-(L23/#REF!)),0)</f>
        <v>0</v>
      </c>
      <c r="O23" s="11">
        <f>IFERROR((1-(M23/#REF!)),0)</f>
        <v>0</v>
      </c>
      <c r="P23" s="12">
        <f t="shared" si="1"/>
        <v>0</v>
      </c>
      <c r="Q23" s="12">
        <f t="shared" si="2"/>
        <v>0</v>
      </c>
      <c r="R23" s="193" t="s">
        <v>302</v>
      </c>
      <c r="S23" s="89">
        <v>0</v>
      </c>
      <c r="T23" s="60">
        <v>3856600</v>
      </c>
      <c r="U23" s="9">
        <f t="shared" si="4"/>
        <v>0</v>
      </c>
      <c r="V23" s="9">
        <f t="shared" si="4"/>
        <v>-1.1224488897400846</v>
      </c>
      <c r="W23" s="10">
        <f t="shared" si="5"/>
        <v>0</v>
      </c>
      <c r="X23" s="10">
        <f t="shared" si="6"/>
        <v>0</v>
      </c>
      <c r="Y23" s="25"/>
    </row>
    <row r="24" spans="1:25" ht="54" customHeight="1" x14ac:dyDescent="0.25">
      <c r="A24" s="302"/>
      <c r="B24" s="249"/>
      <c r="C24" s="26" t="s">
        <v>154</v>
      </c>
      <c r="D24" s="26" t="s">
        <v>156</v>
      </c>
      <c r="E24" s="194" t="s">
        <v>46</v>
      </c>
      <c r="F24" s="196">
        <v>0</v>
      </c>
      <c r="G24" s="196">
        <v>0</v>
      </c>
      <c r="H24" s="58">
        <v>0</v>
      </c>
      <c r="I24" s="191">
        <v>0</v>
      </c>
      <c r="J24" s="58"/>
      <c r="K24" s="58"/>
      <c r="L24" s="59">
        <v>0</v>
      </c>
      <c r="M24" s="60">
        <v>0</v>
      </c>
      <c r="N24" s="11">
        <f t="shared" si="3"/>
        <v>0</v>
      </c>
      <c r="O24" s="11">
        <f t="shared" si="0"/>
        <v>0</v>
      </c>
      <c r="P24" s="12">
        <f t="shared" si="1"/>
        <v>0</v>
      </c>
      <c r="Q24" s="12">
        <f t="shared" si="2"/>
        <v>0</v>
      </c>
      <c r="R24" s="193" t="s">
        <v>302</v>
      </c>
      <c r="S24" s="89"/>
      <c r="T24" s="56"/>
      <c r="U24" s="9">
        <f t="shared" si="4"/>
        <v>0</v>
      </c>
      <c r="V24" s="9">
        <f t="shared" si="4"/>
        <v>0</v>
      </c>
      <c r="W24" s="10">
        <f t="shared" si="5"/>
        <v>0</v>
      </c>
      <c r="X24" s="10">
        <f t="shared" si="6"/>
        <v>0</v>
      </c>
      <c r="Y24" s="25"/>
    </row>
    <row r="25" spans="1:25" ht="135" x14ac:dyDescent="0.25">
      <c r="A25" s="302"/>
      <c r="B25" s="239" t="s">
        <v>58</v>
      </c>
      <c r="C25" s="26" t="s">
        <v>49</v>
      </c>
      <c r="D25" s="26" t="s">
        <v>142</v>
      </c>
      <c r="E25" s="194" t="s">
        <v>46</v>
      </c>
      <c r="F25" s="196">
        <v>0</v>
      </c>
      <c r="G25" s="196">
        <v>0</v>
      </c>
      <c r="H25" s="198"/>
      <c r="I25" s="198"/>
      <c r="J25" s="58">
        <v>0</v>
      </c>
      <c r="K25" s="58">
        <v>0</v>
      </c>
      <c r="L25" s="59">
        <v>0</v>
      </c>
      <c r="M25" s="60">
        <v>0</v>
      </c>
      <c r="N25" s="11">
        <f>IFERROR((1-(L25/H23)),0)</f>
        <v>0</v>
      </c>
      <c r="O25" s="11">
        <f>IFERROR((1-(M25/I23)),0)</f>
        <v>1</v>
      </c>
      <c r="P25" s="12">
        <f t="shared" si="1"/>
        <v>0</v>
      </c>
      <c r="Q25" s="12">
        <f t="shared" si="2"/>
        <v>0</v>
      </c>
      <c r="R25" s="193" t="s">
        <v>307</v>
      </c>
      <c r="S25" s="89">
        <v>0</v>
      </c>
      <c r="T25" s="56">
        <v>3856600</v>
      </c>
      <c r="U25" s="9">
        <f t="shared" si="4"/>
        <v>0</v>
      </c>
      <c r="V25" s="9">
        <f t="shared" si="4"/>
        <v>0</v>
      </c>
      <c r="W25" s="10">
        <f t="shared" si="5"/>
        <v>0</v>
      </c>
      <c r="X25" s="10">
        <f t="shared" si="6"/>
        <v>0</v>
      </c>
      <c r="Y25" s="25"/>
    </row>
    <row r="26" spans="1:25" ht="68.25" customHeight="1" x14ac:dyDescent="0.25">
      <c r="A26" s="302"/>
      <c r="B26" s="250"/>
      <c r="C26" s="26" t="s">
        <v>48</v>
      </c>
      <c r="D26" s="26" t="s">
        <v>142</v>
      </c>
      <c r="E26" s="194" t="s">
        <v>46</v>
      </c>
      <c r="F26" s="196">
        <v>0</v>
      </c>
      <c r="G26" s="196">
        <v>0</v>
      </c>
      <c r="H26" s="58">
        <v>0</v>
      </c>
      <c r="I26" s="191">
        <v>0</v>
      </c>
      <c r="J26" s="58">
        <v>0</v>
      </c>
      <c r="K26" s="58">
        <v>0</v>
      </c>
      <c r="L26" s="59">
        <v>0</v>
      </c>
      <c r="M26" s="60">
        <v>0</v>
      </c>
      <c r="N26" s="11">
        <f t="shared" si="3"/>
        <v>0</v>
      </c>
      <c r="O26" s="11">
        <f t="shared" si="0"/>
        <v>0</v>
      </c>
      <c r="P26" s="12">
        <f t="shared" si="1"/>
        <v>0</v>
      </c>
      <c r="Q26" s="12">
        <f t="shared" si="2"/>
        <v>0</v>
      </c>
      <c r="R26" s="193" t="s">
        <v>307</v>
      </c>
      <c r="S26" s="89"/>
      <c r="T26" s="56"/>
      <c r="U26" s="9">
        <f t="shared" si="4"/>
        <v>0</v>
      </c>
      <c r="V26" s="9">
        <f t="shared" si="4"/>
        <v>0</v>
      </c>
      <c r="W26" s="10">
        <f t="shared" si="5"/>
        <v>0</v>
      </c>
      <c r="X26" s="10">
        <f t="shared" si="6"/>
        <v>0</v>
      </c>
      <c r="Y26" s="25"/>
    </row>
    <row r="27" spans="1:25" ht="105" x14ac:dyDescent="0.25">
      <c r="A27" s="302"/>
      <c r="B27" s="239" t="s">
        <v>59</v>
      </c>
      <c r="C27" s="26" t="s">
        <v>47</v>
      </c>
      <c r="D27" s="26" t="s">
        <v>157</v>
      </c>
      <c r="E27" s="194" t="s">
        <v>46</v>
      </c>
      <c r="F27" s="196">
        <v>0</v>
      </c>
      <c r="G27" s="196">
        <v>0</v>
      </c>
      <c r="H27" s="58">
        <v>0</v>
      </c>
      <c r="I27" s="191">
        <v>0</v>
      </c>
      <c r="J27" s="58">
        <v>0</v>
      </c>
      <c r="K27" s="58">
        <v>0</v>
      </c>
      <c r="L27" s="59">
        <v>0</v>
      </c>
      <c r="M27" s="60">
        <v>0</v>
      </c>
      <c r="N27" s="11">
        <f t="shared" si="3"/>
        <v>0</v>
      </c>
      <c r="O27" s="11">
        <f t="shared" si="0"/>
        <v>0</v>
      </c>
      <c r="P27" s="12">
        <f t="shared" si="1"/>
        <v>0</v>
      </c>
      <c r="Q27" s="12">
        <f t="shared" si="2"/>
        <v>0</v>
      </c>
      <c r="R27" s="193" t="s">
        <v>302</v>
      </c>
      <c r="S27" s="89">
        <v>0</v>
      </c>
      <c r="T27" s="56">
        <v>0</v>
      </c>
      <c r="U27" s="9">
        <f t="shared" si="4"/>
        <v>0</v>
      </c>
      <c r="V27" s="9">
        <f t="shared" si="4"/>
        <v>0</v>
      </c>
      <c r="W27" s="10">
        <f t="shared" si="5"/>
        <v>0</v>
      </c>
      <c r="X27" s="10">
        <f t="shared" si="6"/>
        <v>0</v>
      </c>
      <c r="Y27" s="25"/>
    </row>
    <row r="28" spans="1:25" ht="105" x14ac:dyDescent="0.25">
      <c r="A28" s="302"/>
      <c r="B28" s="250"/>
      <c r="C28" s="26" t="s">
        <v>14</v>
      </c>
      <c r="D28" s="26" t="s">
        <v>157</v>
      </c>
      <c r="E28" s="194" t="s">
        <v>46</v>
      </c>
      <c r="F28" s="196">
        <v>0</v>
      </c>
      <c r="G28" s="196">
        <v>0</v>
      </c>
      <c r="H28" s="58">
        <v>0</v>
      </c>
      <c r="I28" s="191">
        <v>0</v>
      </c>
      <c r="J28" s="58">
        <v>0</v>
      </c>
      <c r="K28" s="58">
        <v>0</v>
      </c>
      <c r="L28" s="59">
        <v>0</v>
      </c>
      <c r="M28" s="60">
        <v>0</v>
      </c>
      <c r="N28" s="11">
        <f t="shared" si="3"/>
        <v>0</v>
      </c>
      <c r="O28" s="11">
        <f t="shared" si="0"/>
        <v>0</v>
      </c>
      <c r="P28" s="12">
        <f t="shared" si="1"/>
        <v>0</v>
      </c>
      <c r="Q28" s="12">
        <f t="shared" si="2"/>
        <v>0</v>
      </c>
      <c r="R28" s="193" t="s">
        <v>302</v>
      </c>
      <c r="S28" s="89">
        <v>0</v>
      </c>
      <c r="T28" s="56">
        <v>0</v>
      </c>
      <c r="U28" s="9">
        <f t="shared" si="4"/>
        <v>0</v>
      </c>
      <c r="V28" s="9">
        <f t="shared" si="4"/>
        <v>0</v>
      </c>
      <c r="W28" s="10">
        <f t="shared" si="5"/>
        <v>0</v>
      </c>
      <c r="X28" s="10">
        <f t="shared" si="6"/>
        <v>0</v>
      </c>
      <c r="Y28" s="25"/>
    </row>
    <row r="29" spans="1:25" ht="94.5" customHeight="1" x14ac:dyDescent="0.25">
      <c r="A29" s="302"/>
      <c r="B29" s="26" t="s">
        <v>7</v>
      </c>
      <c r="C29" s="26" t="s">
        <v>158</v>
      </c>
      <c r="D29" s="26" t="s">
        <v>159</v>
      </c>
      <c r="E29" s="194" t="s">
        <v>46</v>
      </c>
      <c r="F29" s="196">
        <v>0</v>
      </c>
      <c r="G29" s="196">
        <v>0</v>
      </c>
      <c r="H29" s="58">
        <v>0</v>
      </c>
      <c r="I29" s="191">
        <v>0</v>
      </c>
      <c r="J29" s="58">
        <v>0</v>
      </c>
      <c r="K29" s="58">
        <v>0</v>
      </c>
      <c r="L29" s="59">
        <v>0</v>
      </c>
      <c r="M29" s="60">
        <v>0</v>
      </c>
      <c r="N29" s="11">
        <f t="shared" si="3"/>
        <v>0</v>
      </c>
      <c r="O29" s="11">
        <f t="shared" si="0"/>
        <v>0</v>
      </c>
      <c r="P29" s="12">
        <f t="shared" si="1"/>
        <v>0</v>
      </c>
      <c r="Q29" s="12">
        <f t="shared" si="2"/>
        <v>0</v>
      </c>
      <c r="R29" s="193" t="s">
        <v>302</v>
      </c>
      <c r="S29" s="89"/>
      <c r="T29" s="56">
        <v>93718640</v>
      </c>
      <c r="U29" s="9">
        <f t="shared" si="4"/>
        <v>0</v>
      </c>
      <c r="V29" s="9">
        <f t="shared" si="4"/>
        <v>0</v>
      </c>
      <c r="W29" s="10">
        <f t="shared" si="5"/>
        <v>0</v>
      </c>
      <c r="X29" s="10">
        <f t="shared" si="6"/>
        <v>0</v>
      </c>
      <c r="Y29" s="25"/>
    </row>
    <row r="30" spans="1:25" ht="105" x14ac:dyDescent="0.25">
      <c r="A30" s="299" t="s">
        <v>12</v>
      </c>
      <c r="B30" s="239" t="s">
        <v>8</v>
      </c>
      <c r="C30" s="27" t="s">
        <v>15</v>
      </c>
      <c r="D30" s="27" t="s">
        <v>160</v>
      </c>
      <c r="E30" s="194" t="s">
        <v>46</v>
      </c>
      <c r="F30" s="196">
        <v>0</v>
      </c>
      <c r="G30" s="196">
        <v>0</v>
      </c>
      <c r="H30" s="62">
        <v>0</v>
      </c>
      <c r="I30" s="191">
        <v>10309279</v>
      </c>
      <c r="J30" s="62"/>
      <c r="K30" s="62">
        <v>26725743</v>
      </c>
      <c r="L30" s="59">
        <v>0</v>
      </c>
      <c r="M30" s="60">
        <v>19859679</v>
      </c>
      <c r="N30" s="11">
        <f t="shared" si="3"/>
        <v>0</v>
      </c>
      <c r="O30" s="11">
        <f t="shared" si="0"/>
        <v>-0.92638874163750917</v>
      </c>
      <c r="P30" s="12">
        <f t="shared" si="1"/>
        <v>0</v>
      </c>
      <c r="Q30" s="12">
        <f t="shared" si="2"/>
        <v>0</v>
      </c>
      <c r="R30" s="193" t="s">
        <v>302</v>
      </c>
      <c r="S30" s="62">
        <v>6686</v>
      </c>
      <c r="T30" s="62">
        <v>44264289</v>
      </c>
      <c r="U30" s="9">
        <f t="shared" si="4"/>
        <v>0</v>
      </c>
      <c r="V30" s="9">
        <f t="shared" si="4"/>
        <v>-0.65624166183144084</v>
      </c>
      <c r="W30" s="10">
        <f t="shared" si="5"/>
        <v>0</v>
      </c>
      <c r="X30" s="10">
        <f t="shared" si="6"/>
        <v>0</v>
      </c>
      <c r="Y30" s="25"/>
    </row>
    <row r="31" spans="1:25" ht="105" x14ac:dyDescent="0.25">
      <c r="A31" s="300"/>
      <c r="B31" s="240"/>
      <c r="C31" s="27" t="s">
        <v>16</v>
      </c>
      <c r="D31" s="27" t="s">
        <v>160</v>
      </c>
      <c r="E31" s="194" t="s">
        <v>46</v>
      </c>
      <c r="F31" s="196">
        <v>0</v>
      </c>
      <c r="G31" s="196">
        <v>0</v>
      </c>
      <c r="H31" s="62">
        <v>0</v>
      </c>
      <c r="I31" s="191">
        <v>17110</v>
      </c>
      <c r="J31" s="62">
        <v>0</v>
      </c>
      <c r="K31" s="62">
        <v>76520</v>
      </c>
      <c r="L31" s="59">
        <v>0</v>
      </c>
      <c r="M31" s="60">
        <v>0</v>
      </c>
      <c r="N31" s="11">
        <f t="shared" si="3"/>
        <v>0</v>
      </c>
      <c r="O31" s="11">
        <f t="shared" si="0"/>
        <v>1</v>
      </c>
      <c r="P31" s="12">
        <f t="shared" si="1"/>
        <v>0</v>
      </c>
      <c r="Q31" s="12">
        <f t="shared" si="2"/>
        <v>0</v>
      </c>
      <c r="R31" s="193" t="s">
        <v>302</v>
      </c>
      <c r="S31" s="89">
        <v>0</v>
      </c>
      <c r="T31" s="56">
        <v>1052980</v>
      </c>
      <c r="U31" s="9">
        <f t="shared" si="4"/>
        <v>0</v>
      </c>
      <c r="V31" s="9">
        <f t="shared" si="4"/>
        <v>-12.760846837428124</v>
      </c>
      <c r="W31" s="10">
        <f t="shared" si="5"/>
        <v>0</v>
      </c>
      <c r="X31" s="10">
        <f t="shared" si="6"/>
        <v>0</v>
      </c>
      <c r="Y31" s="25"/>
    </row>
    <row r="32" spans="1:25" ht="105" x14ac:dyDescent="0.25">
      <c r="A32" s="306"/>
      <c r="B32" s="240"/>
      <c r="C32" s="27" t="s">
        <v>17</v>
      </c>
      <c r="D32" s="27" t="s">
        <v>161</v>
      </c>
      <c r="E32" s="65" t="s">
        <v>46</v>
      </c>
      <c r="F32" s="199">
        <v>0</v>
      </c>
      <c r="G32" s="199">
        <v>0</v>
      </c>
      <c r="H32" s="62">
        <v>264</v>
      </c>
      <c r="I32" s="200">
        <v>47060816</v>
      </c>
      <c r="J32" s="62">
        <v>571</v>
      </c>
      <c r="K32" s="62">
        <v>116359706</v>
      </c>
      <c r="L32" s="201">
        <v>571</v>
      </c>
      <c r="M32" s="202">
        <v>56456549</v>
      </c>
      <c r="N32" s="203">
        <f t="shared" si="3"/>
        <v>-1.1628787878787881</v>
      </c>
      <c r="O32" s="203">
        <f t="shared" si="0"/>
        <v>-0.19965087303203588</v>
      </c>
      <c r="P32" s="204">
        <f t="shared" si="1"/>
        <v>0</v>
      </c>
      <c r="Q32" s="204">
        <f t="shared" si="2"/>
        <v>0</v>
      </c>
      <c r="R32" s="193" t="s">
        <v>302</v>
      </c>
      <c r="S32" s="205"/>
      <c r="T32" s="206">
        <v>129653549</v>
      </c>
      <c r="U32" s="207">
        <f t="shared" si="4"/>
        <v>1</v>
      </c>
      <c r="V32" s="207">
        <f t="shared" si="4"/>
        <v>-0.11424782217995633</v>
      </c>
      <c r="W32" s="208">
        <f t="shared" si="5"/>
        <v>0</v>
      </c>
      <c r="X32" s="208">
        <f t="shared" si="6"/>
        <v>0</v>
      </c>
      <c r="Y32" s="209"/>
    </row>
    <row r="33" spans="1:25" ht="45.6" customHeight="1" x14ac:dyDescent="0.25">
      <c r="A33" s="210" t="s">
        <v>308</v>
      </c>
      <c r="B33" s="211" t="s">
        <v>309</v>
      </c>
      <c r="C33" s="211" t="s">
        <v>308</v>
      </c>
      <c r="D33" s="212" t="s">
        <v>310</v>
      </c>
      <c r="E33" s="213" t="s">
        <v>46</v>
      </c>
      <c r="F33" s="199">
        <v>0.1</v>
      </c>
      <c r="G33" s="214">
        <v>0</v>
      </c>
      <c r="H33" s="215">
        <v>0</v>
      </c>
      <c r="I33" s="216">
        <v>220399342</v>
      </c>
      <c r="J33" s="217"/>
      <c r="K33" s="215">
        <v>316345441</v>
      </c>
      <c r="L33" s="215">
        <v>0</v>
      </c>
      <c r="M33" s="218">
        <v>63348974</v>
      </c>
      <c r="N33" s="203">
        <f t="shared" si="3"/>
        <v>0</v>
      </c>
      <c r="O33" s="203">
        <f t="shared" si="0"/>
        <v>0.71257185513738963</v>
      </c>
      <c r="P33" s="204">
        <f t="shared" si="1"/>
        <v>0</v>
      </c>
      <c r="Q33" s="204">
        <f t="shared" si="2"/>
        <v>7.1257185513738959</v>
      </c>
      <c r="R33" s="219" t="s">
        <v>311</v>
      </c>
      <c r="S33" s="220"/>
      <c r="T33" s="221">
        <v>157982071</v>
      </c>
      <c r="U33" s="207">
        <f t="shared" ref="U33:V33" si="7">IFERROR((1-(S33/J33)),0)</f>
        <v>0</v>
      </c>
      <c r="V33" s="207">
        <f t="shared" si="7"/>
        <v>0.50060266239145834</v>
      </c>
      <c r="W33" s="208">
        <f t="shared" si="5"/>
        <v>0</v>
      </c>
      <c r="X33" s="208">
        <f t="shared" si="6"/>
        <v>5.0060266239145834</v>
      </c>
      <c r="Y33" s="222" t="s">
        <v>312</v>
      </c>
    </row>
    <row r="34" spans="1:25" ht="60" x14ac:dyDescent="0.25">
      <c r="A34" s="223" t="s">
        <v>182</v>
      </c>
      <c r="B34" s="21" t="s">
        <v>0</v>
      </c>
      <c r="C34" s="224" t="s">
        <v>0</v>
      </c>
      <c r="D34" s="224" t="s">
        <v>139</v>
      </c>
      <c r="E34" s="66" t="s">
        <v>45</v>
      </c>
      <c r="F34" s="225" t="s">
        <v>184</v>
      </c>
      <c r="G34" s="226" t="s">
        <v>184</v>
      </c>
      <c r="H34" s="190">
        <v>596</v>
      </c>
      <c r="I34" s="191">
        <v>21130219166</v>
      </c>
      <c r="J34" s="57">
        <v>163</v>
      </c>
      <c r="K34" s="191">
        <v>18360357600</v>
      </c>
      <c r="L34" s="227">
        <v>591</v>
      </c>
      <c r="M34" s="228">
        <v>20210230938</v>
      </c>
      <c r="N34" s="229" t="s">
        <v>184</v>
      </c>
      <c r="O34" s="22" t="s">
        <v>184</v>
      </c>
      <c r="P34" s="22" t="s">
        <v>184</v>
      </c>
      <c r="Q34" s="230" t="s">
        <v>184</v>
      </c>
      <c r="R34" s="231" t="s">
        <v>239</v>
      </c>
      <c r="S34" s="232"/>
      <c r="T34" s="228"/>
      <c r="U34" s="22" t="s">
        <v>184</v>
      </c>
      <c r="V34" s="229" t="s">
        <v>184</v>
      </c>
      <c r="W34" s="22" t="s">
        <v>184</v>
      </c>
      <c r="X34" s="229" t="s">
        <v>184</v>
      </c>
      <c r="Y34" s="233"/>
    </row>
    <row r="35" spans="1:25" ht="75" x14ac:dyDescent="0.25">
      <c r="A35" s="43" t="s">
        <v>183</v>
      </c>
    </row>
  </sheetData>
  <mergeCells count="44">
    <mergeCell ref="C1:Y1"/>
    <mergeCell ref="B2:G2"/>
    <mergeCell ref="H2:I2"/>
    <mergeCell ref="J2:Y2"/>
    <mergeCell ref="B3:G3"/>
    <mergeCell ref="J3:Y3"/>
    <mergeCell ref="B4:G4"/>
    <mergeCell ref="H4:I4"/>
    <mergeCell ref="J4:Y4"/>
    <mergeCell ref="B5:G5"/>
    <mergeCell ref="H5:I5"/>
    <mergeCell ref="J5:Y5"/>
    <mergeCell ref="L10:R10"/>
    <mergeCell ref="A6:Y6"/>
    <mergeCell ref="A7:G7"/>
    <mergeCell ref="L7:Y7"/>
    <mergeCell ref="A8:B11"/>
    <mergeCell ref="C8:C11"/>
    <mergeCell ref="D8:D11"/>
    <mergeCell ref="E8:E11"/>
    <mergeCell ref="F8:F11"/>
    <mergeCell ref="G8:G11"/>
    <mergeCell ref="H8:I9"/>
    <mergeCell ref="J8:K9"/>
    <mergeCell ref="L8:O8"/>
    <mergeCell ref="S8:Y8"/>
    <mergeCell ref="L9:R9"/>
    <mergeCell ref="S9:Y9"/>
    <mergeCell ref="A30:A32"/>
    <mergeCell ref="B30:B32"/>
    <mergeCell ref="S10:Y10"/>
    <mergeCell ref="A12:A13"/>
    <mergeCell ref="A14:A15"/>
    <mergeCell ref="B14:B15"/>
    <mergeCell ref="A16:A29"/>
    <mergeCell ref="B16:B17"/>
    <mergeCell ref="B19:B22"/>
    <mergeCell ref="B23:B24"/>
    <mergeCell ref="B25:B26"/>
    <mergeCell ref="B27:B28"/>
    <mergeCell ref="H10:H11"/>
    <mergeCell ref="I10:I11"/>
    <mergeCell ref="J10:J11"/>
    <mergeCell ref="K10:K11"/>
  </mergeCells>
  <dataValidations count="14">
    <dataValidation allowBlank="1" showInputMessage="1" showErrorMessage="1" prompt="Solo aplica para gastos de funcionamiento." sqref="A8:B11" xr:uid="{6D54C068-18E4-4575-8A71-225CC31C560E}"/>
    <dataValidation allowBlank="1" showInputMessage="1" showErrorMessage="1" prompt="Relacione los giros realizados  en el  mismo periodo del año anterior, relacionados con el rubro y el componente. valores en pesos." sqref="I10:I11" xr:uid="{9F642903-36BD-4316-AC25-48F7AA453767}"/>
    <dataValidation type="list" allowBlank="1" showInputMessage="1" showErrorMessage="1" sqref="J2:Y2" xr:uid="{10D74192-7D7F-4BBA-9B97-0D6DDA08E3D6}">
      <formula1>INDIRECT(B2)</formula1>
    </dataValidation>
    <dataValidation allowBlank="1" showInputMessage="1" showErrorMessage="1" prompt="Escribir la otra entidad que no se encuentra en la lista desplegable" sqref="J3:Y3" xr:uid="{E85DC3C6-22D9-4561-B97C-7E9C220537E7}"/>
    <dataValidation allowBlank="1" showInputMessage="1" showErrorMessage="1" prompt="Escribir el otro sector que no se encuentra en la lista desplegable" sqref="B3:G3" xr:uid="{4577777E-C6F1-46AB-B0E9-89E43D882B35}"/>
    <dataValidation allowBlank="1" showInputMessage="1" showErrorMessage="1" prompt="Relacione los giros realizados  en el  periodo de reporte para el rubro y el componente. Valores en pesos._x000a_" sqref="T11" xr:uid="{B8F705D5-4A98-4E7D-ABCF-075E412634A3}"/>
    <dataValidation allowBlank="1" showInputMessage="1" showErrorMessage="1" prompt="Relacione los giros realizados  en el  periodo de reporte para el rubro y el componente. Valores en pesos." sqref="M11" xr:uid="{4E674DC7-9467-4447-9A30-C5F9E4C19AB0}"/>
    <dataValidation allowBlank="1" showInputMessage="1" showErrorMessage="1" prompt="Relacione el dato de consumo asociado al rubro, componente y unidad de medida en el periodo de reporte._x000a_" sqref="L11 S11" xr:uid="{A3BD2F6A-EBA3-4333-94F2-CDF11886E51D}"/>
    <dataValidation allowBlank="1" showInputMessage="1" showErrorMessage="1" prompt="Relacione los giros realizados  en el  mismo periodo del año anterior, relacionados con el rubro y el componente. Valores en pesos." sqref="K10:K11" xr:uid="{D39DACEB-FC8F-4C8A-8FFB-9987CE0D63ED}"/>
    <dataValidation allowBlank="1" showInputMessage="1" showErrorMessage="1" prompt="Relacione el dato de consumo asociado al rubro, componente y unidad de medida reportado en el  mismo periodo del año anterior_x000a_" sqref="H10:H11 J10:J11" xr:uid="{FDB71631-61DE-4321-A8B0-0E31C8219432}"/>
    <dataValidation allowBlank="1" showInputMessage="1" showErrorMessage="1" prompt="Si en la celda &quot;E&quot;, selecionó SI, defina una meta en porcentaje para mantener o reducir el gasto en la vigencia. (En unidad de medida)" sqref="G8:G11" xr:uid="{D9A3AA1B-22A9-488D-AA16-029DD84F076D}"/>
    <dataValidation allowBlank="1" showInputMessage="1" showErrorMessage="1" prompt="Si en la celda &quot;E&quot;, selecionó SI, defina una meta en porcentaje para mantener o reducir el gasto en la vigencia. (En giros presupuestales)" sqref="F8:F11" xr:uid="{F655187E-661D-4390-92D8-00CCF2EB31AC}"/>
    <dataValidation allowBlank="1" showInputMessage="1" showErrorMessage="1" prompt="Si el rubro y componente se espera mantener o reducir en la vigencia (se selcciona como gasto elegible), seleccione SI, en caso contrario seleccione NO. _x000a__x000a_Si selecciona NO, se debe diligencuir las columnas H en adelante" sqref="E8:E11" xr:uid="{1635B889-C619-426E-AECF-461251C03FDC}"/>
    <dataValidation allowBlank="1" showInputMessage="1" showErrorMessage="1" prompt="Defina la referencia que se usará  para medir el rubro o componente. Ejem. Metro cúbico, personas, horas, entre otros." sqref="D8:D11" xr:uid="{EFEAD4E5-778C-47E1-9C91-82A3DCCFF715}"/>
  </dataValidations>
  <pageMargins left="0.7" right="0.7" top="0.75" bottom="0.75" header="0.3" footer="0.3"/>
  <pageSetup orientation="portrait" horizontalDpi="300" verticalDpi="300"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C2A88-2592-4217-9678-BB5ADEA53886}">
  <dimension ref="A1:AA47"/>
  <sheetViews>
    <sheetView showGridLines="0" topLeftCell="A14" zoomScale="60" zoomScaleNormal="60" workbookViewId="0">
      <selection activeCell="B5" sqref="B5:G5"/>
    </sheetView>
  </sheetViews>
  <sheetFormatPr baseColWidth="10" defaultColWidth="11.42578125" defaultRowHeight="15" x14ac:dyDescent="0.25"/>
  <cols>
    <col min="1" max="1" width="29" style="30" customWidth="1"/>
    <col min="2" max="2" width="29" style="14" customWidth="1"/>
    <col min="3" max="3" width="34.7109375" style="14" customWidth="1"/>
    <col min="4" max="4" width="19.28515625" style="14" customWidth="1"/>
    <col min="5" max="5" width="19.7109375" style="14" customWidth="1"/>
    <col min="6" max="6" width="16.42578125" style="37" customWidth="1"/>
    <col min="7" max="7" width="25.28515625" style="37" customWidth="1"/>
    <col min="8" max="8" width="16.85546875" style="36" customWidth="1"/>
    <col min="9" max="9" width="18.85546875" style="36" customWidth="1"/>
    <col min="10" max="10" width="16.85546875" style="36" customWidth="1"/>
    <col min="11" max="11" width="18.28515625" style="36" bestFit="1" customWidth="1"/>
    <col min="12" max="12" width="15.28515625" style="14" customWidth="1"/>
    <col min="13" max="13" width="19.42578125" style="14" customWidth="1"/>
    <col min="14" max="14" width="19.28515625" style="14" customWidth="1"/>
    <col min="15" max="15" width="19.85546875" style="14" customWidth="1"/>
    <col min="16" max="16" width="26" style="14" customWidth="1"/>
    <col min="17" max="17" width="24.140625" style="14" customWidth="1"/>
    <col min="18" max="18" width="23.42578125" style="14" customWidth="1"/>
    <col min="19" max="19" width="19.85546875" style="41" customWidth="1"/>
    <col min="20" max="20" width="19.85546875" style="14" customWidth="1"/>
    <col min="21" max="21" width="27.85546875" style="14" customWidth="1"/>
    <col min="22" max="22" width="19.85546875" style="14" customWidth="1"/>
    <col min="23" max="23" width="28.42578125" style="14" customWidth="1"/>
    <col min="24" max="24" width="33" style="14" customWidth="1"/>
    <col min="25" max="25" width="22.7109375" style="14" customWidth="1"/>
    <col min="26" max="26" width="11.42578125" style="14"/>
    <col min="27" max="27" width="16" style="14" bestFit="1" customWidth="1"/>
    <col min="28" max="16384" width="11.42578125" style="14"/>
  </cols>
  <sheetData>
    <row r="1" spans="1:27" ht="75" customHeight="1" x14ac:dyDescent="0.25">
      <c r="A1" s="13"/>
      <c r="B1" s="13"/>
      <c r="C1" s="298" t="s">
        <v>18</v>
      </c>
      <c r="D1" s="298"/>
      <c r="E1" s="298"/>
      <c r="F1" s="298"/>
      <c r="G1" s="298"/>
      <c r="H1" s="298"/>
      <c r="I1" s="298"/>
      <c r="J1" s="298"/>
      <c r="K1" s="298"/>
      <c r="L1" s="298"/>
      <c r="M1" s="298"/>
      <c r="N1" s="298"/>
      <c r="O1" s="298"/>
      <c r="P1" s="298"/>
      <c r="Q1" s="298"/>
      <c r="R1" s="298"/>
      <c r="S1" s="298"/>
      <c r="T1" s="298"/>
      <c r="U1" s="298"/>
      <c r="V1" s="298"/>
      <c r="W1" s="298"/>
      <c r="X1" s="298"/>
      <c r="Y1" s="298"/>
    </row>
    <row r="2" spans="1:27" ht="26.25" customHeight="1" x14ac:dyDescent="0.25">
      <c r="A2" s="34" t="s">
        <v>20</v>
      </c>
      <c r="B2" s="293" t="s">
        <v>176</v>
      </c>
      <c r="C2" s="294"/>
      <c r="D2" s="294"/>
      <c r="E2" s="294"/>
      <c r="F2" s="294"/>
      <c r="G2" s="295"/>
      <c r="H2" s="296" t="s">
        <v>19</v>
      </c>
      <c r="I2" s="297"/>
      <c r="J2" s="293" t="s">
        <v>112</v>
      </c>
      <c r="K2" s="294"/>
      <c r="L2" s="294"/>
      <c r="M2" s="294"/>
      <c r="N2" s="294"/>
      <c r="O2" s="294"/>
      <c r="P2" s="294"/>
      <c r="Q2" s="294"/>
      <c r="R2" s="294"/>
      <c r="S2" s="294"/>
      <c r="T2" s="294"/>
      <c r="U2" s="294"/>
      <c r="V2" s="294"/>
      <c r="W2" s="294"/>
      <c r="X2" s="294"/>
      <c r="Y2" s="294"/>
    </row>
    <row r="3" spans="1:27" ht="26.25" customHeight="1" x14ac:dyDescent="0.25">
      <c r="A3" s="34" t="s">
        <v>168</v>
      </c>
      <c r="B3" s="293"/>
      <c r="C3" s="294"/>
      <c r="D3" s="294"/>
      <c r="E3" s="294"/>
      <c r="F3" s="294"/>
      <c r="G3" s="295"/>
      <c r="H3" s="119"/>
      <c r="I3" s="42" t="s">
        <v>166</v>
      </c>
      <c r="J3" s="293"/>
      <c r="K3" s="294"/>
      <c r="L3" s="294"/>
      <c r="M3" s="294"/>
      <c r="N3" s="294"/>
      <c r="O3" s="294"/>
      <c r="P3" s="294"/>
      <c r="Q3" s="294"/>
      <c r="R3" s="294"/>
      <c r="S3" s="294"/>
      <c r="T3" s="294"/>
      <c r="U3" s="294"/>
      <c r="V3" s="294"/>
      <c r="W3" s="294"/>
      <c r="X3" s="294"/>
      <c r="Y3" s="294"/>
    </row>
    <row r="4" spans="1:27" ht="27.75" customHeight="1" x14ac:dyDescent="0.25">
      <c r="A4" s="15" t="s">
        <v>39</v>
      </c>
      <c r="B4" s="293">
        <v>2022</v>
      </c>
      <c r="C4" s="294"/>
      <c r="D4" s="294"/>
      <c r="E4" s="294"/>
      <c r="F4" s="294"/>
      <c r="G4" s="295"/>
      <c r="H4" s="296" t="s">
        <v>40</v>
      </c>
      <c r="I4" s="297"/>
      <c r="J4" s="293" t="s">
        <v>180</v>
      </c>
      <c r="K4" s="294"/>
      <c r="L4" s="294"/>
      <c r="M4" s="294"/>
      <c r="N4" s="294"/>
      <c r="O4" s="294"/>
      <c r="P4" s="294"/>
      <c r="Q4" s="294"/>
      <c r="R4" s="294"/>
      <c r="S4" s="294"/>
      <c r="T4" s="294"/>
      <c r="U4" s="294"/>
      <c r="V4" s="294"/>
      <c r="W4" s="294"/>
      <c r="X4" s="294"/>
      <c r="Y4" s="294"/>
    </row>
    <row r="5" spans="1:27" ht="38.25" customHeight="1" x14ac:dyDescent="0.25">
      <c r="A5" s="15" t="s">
        <v>41</v>
      </c>
      <c r="B5" s="293" t="s">
        <v>54</v>
      </c>
      <c r="C5" s="294"/>
      <c r="D5" s="294"/>
      <c r="E5" s="294"/>
      <c r="F5" s="294"/>
      <c r="G5" s="295"/>
      <c r="H5" s="296" t="s">
        <v>42</v>
      </c>
      <c r="I5" s="297"/>
      <c r="J5" s="293" t="s">
        <v>56</v>
      </c>
      <c r="K5" s="294"/>
      <c r="L5" s="294"/>
      <c r="M5" s="294"/>
      <c r="N5" s="294"/>
      <c r="O5" s="294"/>
      <c r="P5" s="294"/>
      <c r="Q5" s="294"/>
      <c r="R5" s="294"/>
      <c r="S5" s="294"/>
      <c r="T5" s="294"/>
      <c r="U5" s="294"/>
      <c r="V5" s="294"/>
      <c r="W5" s="294"/>
      <c r="X5" s="294"/>
      <c r="Y5" s="294"/>
    </row>
    <row r="6" spans="1:27" ht="19.5" customHeight="1" thickBot="1" x14ac:dyDescent="0.3">
      <c r="A6" s="258" t="s">
        <v>167</v>
      </c>
      <c r="B6" s="258"/>
      <c r="C6" s="258"/>
      <c r="D6" s="258"/>
      <c r="E6" s="258"/>
      <c r="F6" s="258"/>
      <c r="G6" s="258"/>
      <c r="H6" s="258"/>
      <c r="I6" s="258"/>
      <c r="J6" s="258"/>
      <c r="K6" s="258"/>
      <c r="L6" s="258"/>
      <c r="M6" s="258"/>
      <c r="N6" s="258"/>
      <c r="O6" s="258"/>
      <c r="P6" s="258"/>
      <c r="Q6" s="258"/>
      <c r="R6" s="258"/>
      <c r="S6" s="258"/>
      <c r="T6" s="258"/>
      <c r="U6" s="258"/>
      <c r="V6" s="258"/>
      <c r="W6" s="258"/>
      <c r="X6" s="258"/>
      <c r="Y6" s="258"/>
    </row>
    <row r="7" spans="1:27" ht="15.75" thickBot="1" x14ac:dyDescent="0.3">
      <c r="A7" s="259" t="s">
        <v>53</v>
      </c>
      <c r="B7" s="260"/>
      <c r="C7" s="260"/>
      <c r="D7" s="260"/>
      <c r="E7" s="260"/>
      <c r="F7" s="260"/>
      <c r="G7" s="260"/>
      <c r="H7" s="35"/>
      <c r="I7" s="35"/>
      <c r="J7" s="35"/>
      <c r="K7" s="35"/>
      <c r="L7" s="261" t="s">
        <v>129</v>
      </c>
      <c r="M7" s="262"/>
      <c r="N7" s="262"/>
      <c r="O7" s="262"/>
      <c r="P7" s="262"/>
      <c r="Q7" s="262"/>
      <c r="R7" s="262"/>
      <c r="S7" s="262"/>
      <c r="T7" s="262"/>
      <c r="U7" s="262"/>
      <c r="V7" s="262"/>
      <c r="W7" s="262"/>
      <c r="X7" s="262"/>
      <c r="Y7" s="262"/>
    </row>
    <row r="8" spans="1:27" ht="18" customHeight="1" x14ac:dyDescent="0.25">
      <c r="A8" s="263" t="s">
        <v>163</v>
      </c>
      <c r="B8" s="264"/>
      <c r="C8" s="264" t="s">
        <v>9</v>
      </c>
      <c r="D8" s="271" t="s">
        <v>124</v>
      </c>
      <c r="E8" s="264" t="s">
        <v>162</v>
      </c>
      <c r="F8" s="274" t="s">
        <v>127</v>
      </c>
      <c r="G8" s="274" t="s">
        <v>128</v>
      </c>
      <c r="H8" s="278" t="s">
        <v>186</v>
      </c>
      <c r="I8" s="279"/>
      <c r="J8" s="282" t="s">
        <v>187</v>
      </c>
      <c r="K8" s="283"/>
      <c r="L8" s="255"/>
      <c r="M8" s="256"/>
      <c r="N8" s="256"/>
      <c r="O8" s="256"/>
      <c r="P8" s="16"/>
      <c r="Q8" s="16"/>
      <c r="R8" s="16"/>
      <c r="S8" s="286"/>
      <c r="T8" s="287"/>
      <c r="U8" s="287"/>
      <c r="V8" s="287"/>
      <c r="W8" s="287"/>
      <c r="X8" s="287"/>
      <c r="Y8" s="287"/>
    </row>
    <row r="9" spans="1:27" ht="18" customHeight="1" x14ac:dyDescent="0.25">
      <c r="A9" s="265"/>
      <c r="B9" s="266"/>
      <c r="C9" s="266"/>
      <c r="D9" s="272"/>
      <c r="E9" s="266"/>
      <c r="F9" s="275"/>
      <c r="G9" s="275"/>
      <c r="H9" s="280"/>
      <c r="I9" s="281"/>
      <c r="J9" s="284"/>
      <c r="K9" s="285"/>
      <c r="L9" s="288" t="s">
        <v>188</v>
      </c>
      <c r="M9" s="289"/>
      <c r="N9" s="289"/>
      <c r="O9" s="289"/>
      <c r="P9" s="289"/>
      <c r="Q9" s="289"/>
      <c r="R9" s="290"/>
      <c r="S9" s="291" t="s">
        <v>189</v>
      </c>
      <c r="T9" s="292"/>
      <c r="U9" s="292"/>
      <c r="V9" s="292"/>
      <c r="W9" s="292"/>
      <c r="X9" s="292"/>
      <c r="Y9" s="292"/>
    </row>
    <row r="10" spans="1:27" ht="18" customHeight="1" thickBot="1" x14ac:dyDescent="0.3">
      <c r="A10" s="267"/>
      <c r="B10" s="268"/>
      <c r="C10" s="268"/>
      <c r="D10" s="272"/>
      <c r="E10" s="268"/>
      <c r="F10" s="276"/>
      <c r="G10" s="276"/>
      <c r="H10" s="251" t="s">
        <v>125</v>
      </c>
      <c r="I10" s="253" t="s">
        <v>121</v>
      </c>
      <c r="J10" s="251" t="s">
        <v>125</v>
      </c>
      <c r="K10" s="253" t="s">
        <v>121</v>
      </c>
      <c r="L10" s="255" t="s">
        <v>13</v>
      </c>
      <c r="M10" s="256"/>
      <c r="N10" s="256"/>
      <c r="O10" s="256"/>
      <c r="P10" s="256"/>
      <c r="Q10" s="256"/>
      <c r="R10" s="257"/>
      <c r="S10" s="242" t="s">
        <v>13</v>
      </c>
      <c r="T10" s="243"/>
      <c r="U10" s="243"/>
      <c r="V10" s="243"/>
      <c r="W10" s="243"/>
      <c r="X10" s="243"/>
      <c r="Y10" s="243"/>
    </row>
    <row r="11" spans="1:27" ht="152.25" customHeight="1" thickBot="1" x14ac:dyDescent="0.3">
      <c r="A11" s="305"/>
      <c r="B11" s="270"/>
      <c r="C11" s="270"/>
      <c r="D11" s="273"/>
      <c r="E11" s="270"/>
      <c r="F11" s="277"/>
      <c r="G11" s="277"/>
      <c r="H11" s="252"/>
      <c r="I11" s="254"/>
      <c r="J11" s="252"/>
      <c r="K11" s="254"/>
      <c r="L11" s="17" t="s">
        <v>126</v>
      </c>
      <c r="M11" s="17" t="s">
        <v>122</v>
      </c>
      <c r="N11" s="18" t="s">
        <v>135</v>
      </c>
      <c r="O11" s="18" t="s">
        <v>134</v>
      </c>
      <c r="P11" s="19" t="s">
        <v>136</v>
      </c>
      <c r="Q11" s="19" t="s">
        <v>137</v>
      </c>
      <c r="R11" s="33" t="s">
        <v>120</v>
      </c>
      <c r="S11" s="39" t="s">
        <v>126</v>
      </c>
      <c r="T11" s="20" t="s">
        <v>122</v>
      </c>
      <c r="U11" s="31" t="s">
        <v>135</v>
      </c>
      <c r="V11" s="31" t="s">
        <v>134</v>
      </c>
      <c r="W11" s="32" t="s">
        <v>136</v>
      </c>
      <c r="X11" s="32" t="s">
        <v>137</v>
      </c>
      <c r="Y11" s="20" t="s">
        <v>120</v>
      </c>
    </row>
    <row r="12" spans="1:27" ht="60" x14ac:dyDescent="0.25">
      <c r="A12" s="303" t="s">
        <v>181</v>
      </c>
      <c r="B12" s="21" t="s">
        <v>0</v>
      </c>
      <c r="C12" s="21" t="s">
        <v>0</v>
      </c>
      <c r="D12" s="21" t="s">
        <v>139</v>
      </c>
      <c r="E12" s="21" t="s">
        <v>46</v>
      </c>
      <c r="F12" s="120">
        <v>0</v>
      </c>
      <c r="G12" s="120">
        <v>0</v>
      </c>
      <c r="H12" s="121">
        <v>75</v>
      </c>
      <c r="I12" s="122">
        <v>948970824</v>
      </c>
      <c r="J12" s="121">
        <v>87</v>
      </c>
      <c r="K12" s="122">
        <v>3594848131</v>
      </c>
      <c r="L12" s="123">
        <v>74</v>
      </c>
      <c r="M12" s="124">
        <v>825334188</v>
      </c>
      <c r="N12" s="11">
        <f>IFERROR((1-(L12/H12)),0)</f>
        <v>1.3333333333333308E-2</v>
      </c>
      <c r="O12" s="11">
        <f>IFERROR((1-(M12/I12)),0)</f>
        <v>0.13028497070000544</v>
      </c>
      <c r="P12" s="12">
        <f>IFERROR((N12/G12),0)</f>
        <v>0</v>
      </c>
      <c r="Q12" s="12">
        <f>IFERROR((O12/F12),0)</f>
        <v>0</v>
      </c>
      <c r="R12" s="23"/>
      <c r="S12" s="89">
        <v>179</v>
      </c>
      <c r="T12" s="56">
        <v>6430382305</v>
      </c>
      <c r="U12" s="9">
        <f>IFERROR((1-(S12/J12)),0)</f>
        <v>-1.0574712643678161</v>
      </c>
      <c r="V12" s="9">
        <f>IFERROR((1-(T12/K12)),0)</f>
        <v>-0.78877718075150582</v>
      </c>
      <c r="W12" s="10">
        <f>IFERROR((U12/G12),0)</f>
        <v>0</v>
      </c>
      <c r="X12" s="10">
        <f>IFERROR((V12/F12),0)</f>
        <v>0</v>
      </c>
      <c r="Y12" s="25"/>
    </row>
    <row r="13" spans="1:27" ht="50.25" customHeight="1" x14ac:dyDescent="0.25">
      <c r="A13" s="304"/>
      <c r="B13" s="26" t="s">
        <v>1</v>
      </c>
      <c r="C13" s="26" t="s">
        <v>141</v>
      </c>
      <c r="D13" s="26" t="s">
        <v>138</v>
      </c>
      <c r="E13" s="26" t="s">
        <v>46</v>
      </c>
      <c r="F13" s="73" t="s">
        <v>239</v>
      </c>
      <c r="G13" s="73" t="s">
        <v>239</v>
      </c>
      <c r="H13" s="121">
        <v>689</v>
      </c>
      <c r="I13" s="122">
        <v>7829439</v>
      </c>
      <c r="J13" s="121">
        <v>1049.5</v>
      </c>
      <c r="K13" s="121">
        <v>21244708</v>
      </c>
      <c r="L13" s="125">
        <v>1134</v>
      </c>
      <c r="M13" s="124">
        <v>16721216</v>
      </c>
      <c r="N13" s="11">
        <f t="shared" ref="N13:O32" si="0">IFERROR((1-(L13/H13)),0)</f>
        <v>-0.64586357039187225</v>
      </c>
      <c r="O13" s="11">
        <f t="shared" si="0"/>
        <v>-1.135685072710829</v>
      </c>
      <c r="P13" s="12">
        <f t="shared" ref="P13:P32" si="1">IFERROR((N13/G13),0)</f>
        <v>0</v>
      </c>
      <c r="Q13" s="12">
        <f t="shared" ref="Q13:Q32" si="2">IFERROR((O13/F13),0)</f>
        <v>0</v>
      </c>
      <c r="R13" s="23"/>
      <c r="S13" s="40">
        <v>2382</v>
      </c>
      <c r="T13" s="24">
        <v>35466334</v>
      </c>
      <c r="U13" s="9">
        <f t="shared" ref="U13:V32" si="3">IFERROR((1-(S13/J13)),0)</f>
        <v>-1.2696522153406384</v>
      </c>
      <c r="V13" s="9">
        <f t="shared" si="3"/>
        <v>-0.66941969736651585</v>
      </c>
      <c r="W13" s="10">
        <f t="shared" ref="W13:W32" si="4">IFERROR((U13/G13),0)</f>
        <v>0</v>
      </c>
      <c r="X13" s="10">
        <f t="shared" ref="X13:X32" si="5">IFERROR((V13/F13),0)</f>
        <v>0</v>
      </c>
      <c r="Y13" s="25"/>
      <c r="Z13" s="126"/>
      <c r="AA13" s="127"/>
    </row>
    <row r="14" spans="1:27" ht="79.5" customHeight="1" x14ac:dyDescent="0.25">
      <c r="A14" s="302" t="s">
        <v>10</v>
      </c>
      <c r="B14" s="247" t="s">
        <v>2</v>
      </c>
      <c r="C14" s="26" t="s">
        <v>50</v>
      </c>
      <c r="D14" s="26" t="s">
        <v>151</v>
      </c>
      <c r="E14" s="26" t="s">
        <v>46</v>
      </c>
      <c r="F14" s="77">
        <v>0</v>
      </c>
      <c r="G14" s="77">
        <v>0</v>
      </c>
      <c r="H14" s="121">
        <v>0</v>
      </c>
      <c r="I14" s="122">
        <v>0</v>
      </c>
      <c r="J14" s="121">
        <v>0</v>
      </c>
      <c r="K14" s="121">
        <v>0</v>
      </c>
      <c r="L14" s="125">
        <v>0</v>
      </c>
      <c r="M14" s="124">
        <v>0</v>
      </c>
      <c r="N14" s="11">
        <f t="shared" si="0"/>
        <v>0</v>
      </c>
      <c r="O14" s="11">
        <f t="shared" si="0"/>
        <v>0</v>
      </c>
      <c r="P14" s="12">
        <f t="shared" si="1"/>
        <v>0</v>
      </c>
      <c r="Q14" s="12">
        <f t="shared" si="2"/>
        <v>0</v>
      </c>
      <c r="R14" s="23"/>
      <c r="S14" s="128">
        <v>2</v>
      </c>
      <c r="T14" s="129">
        <v>803427</v>
      </c>
      <c r="U14" s="9">
        <f t="shared" si="3"/>
        <v>0</v>
      </c>
      <c r="V14" s="9">
        <f t="shared" si="3"/>
        <v>0</v>
      </c>
      <c r="W14" s="10">
        <f t="shared" si="4"/>
        <v>0</v>
      </c>
      <c r="X14" s="10">
        <f t="shared" si="5"/>
        <v>0</v>
      </c>
      <c r="Y14" s="25"/>
    </row>
    <row r="15" spans="1:27" ht="27.75" customHeight="1" x14ac:dyDescent="0.25">
      <c r="A15" s="302"/>
      <c r="B15" s="247"/>
      <c r="C15" s="26" t="s">
        <v>144</v>
      </c>
      <c r="D15" s="26" t="s">
        <v>142</v>
      </c>
      <c r="E15" s="26" t="s">
        <v>46</v>
      </c>
      <c r="F15" s="73" t="s">
        <v>239</v>
      </c>
      <c r="G15" s="73" t="s">
        <v>239</v>
      </c>
      <c r="H15" s="121">
        <v>0</v>
      </c>
      <c r="I15" s="122">
        <v>0</v>
      </c>
      <c r="J15" s="121">
        <v>0</v>
      </c>
      <c r="K15" s="121">
        <v>0</v>
      </c>
      <c r="L15" s="125">
        <v>0</v>
      </c>
      <c r="M15" s="124">
        <v>0</v>
      </c>
      <c r="N15" s="11">
        <f t="shared" si="0"/>
        <v>0</v>
      </c>
      <c r="O15" s="11">
        <f t="shared" si="0"/>
        <v>0</v>
      </c>
      <c r="P15" s="12">
        <f t="shared" si="1"/>
        <v>0</v>
      </c>
      <c r="Q15" s="12">
        <f t="shared" si="2"/>
        <v>0</v>
      </c>
      <c r="R15" s="23"/>
      <c r="S15" s="128">
        <v>2.5</v>
      </c>
      <c r="T15" s="129">
        <f>2267110</f>
        <v>2267110</v>
      </c>
      <c r="U15" s="9">
        <f t="shared" si="3"/>
        <v>0</v>
      </c>
      <c r="V15" s="9">
        <f>IFERROR((1-(T15/K15)),0)</f>
        <v>0</v>
      </c>
      <c r="W15" s="10">
        <f t="shared" si="4"/>
        <v>0</v>
      </c>
      <c r="X15" s="10">
        <f t="shared" si="5"/>
        <v>0</v>
      </c>
      <c r="Y15" s="25"/>
    </row>
    <row r="16" spans="1:27" ht="30" x14ac:dyDescent="0.25">
      <c r="A16" s="302" t="s">
        <v>11</v>
      </c>
      <c r="B16" s="247" t="s">
        <v>3</v>
      </c>
      <c r="C16" s="26" t="s">
        <v>145</v>
      </c>
      <c r="D16" s="26" t="s">
        <v>240</v>
      </c>
      <c r="E16" s="26" t="s">
        <v>45</v>
      </c>
      <c r="F16" s="73">
        <v>0.02</v>
      </c>
      <c r="G16" s="73" t="s">
        <v>241</v>
      </c>
      <c r="H16" s="121">
        <v>25</v>
      </c>
      <c r="I16" s="122">
        <v>9253759</v>
      </c>
      <c r="J16" s="121">
        <v>25</v>
      </c>
      <c r="K16" s="121">
        <v>19223931</v>
      </c>
      <c r="L16" s="125">
        <v>25</v>
      </c>
      <c r="M16" s="124">
        <v>9770489</v>
      </c>
      <c r="N16" s="11">
        <f t="shared" si="0"/>
        <v>0</v>
      </c>
      <c r="O16" s="11">
        <f t="shared" si="0"/>
        <v>-5.5840010529774942E-2</v>
      </c>
      <c r="P16" s="12">
        <f t="shared" si="1"/>
        <v>0</v>
      </c>
      <c r="Q16" s="12">
        <f t="shared" si="2"/>
        <v>-2.7920005264887471</v>
      </c>
      <c r="R16" s="130"/>
      <c r="S16" s="40">
        <v>21</v>
      </c>
      <c r="T16" s="24">
        <v>20062896</v>
      </c>
      <c r="U16" s="9">
        <f>IFERROR((1-(S16/J16)),0)</f>
        <v>0.16000000000000003</v>
      </c>
      <c r="V16" s="9">
        <f t="shared" si="3"/>
        <v>-4.3641698464273571E-2</v>
      </c>
      <c r="W16" s="10">
        <f t="shared" si="4"/>
        <v>0</v>
      </c>
      <c r="X16" s="10">
        <f t="shared" si="5"/>
        <v>-2.1820849232136785</v>
      </c>
      <c r="Y16" s="131"/>
      <c r="Z16" s="132"/>
    </row>
    <row r="17" spans="1:25" ht="48" customHeight="1" x14ac:dyDescent="0.25">
      <c r="A17" s="302"/>
      <c r="B17" s="247"/>
      <c r="C17" s="26" t="s">
        <v>143</v>
      </c>
      <c r="D17" s="26" t="s">
        <v>140</v>
      </c>
      <c r="E17" s="26" t="s">
        <v>46</v>
      </c>
      <c r="F17" s="73" t="s">
        <v>239</v>
      </c>
      <c r="G17" s="73" t="s">
        <v>239</v>
      </c>
      <c r="H17" s="121" t="s">
        <v>239</v>
      </c>
      <c r="I17" s="122" t="s">
        <v>239</v>
      </c>
      <c r="J17" s="121" t="s">
        <v>239</v>
      </c>
      <c r="K17" s="121" t="s">
        <v>239</v>
      </c>
      <c r="L17" s="121" t="s">
        <v>239</v>
      </c>
      <c r="M17" s="121" t="s">
        <v>239</v>
      </c>
      <c r="N17" s="11">
        <f t="shared" si="0"/>
        <v>0</v>
      </c>
      <c r="O17" s="11">
        <f t="shared" si="0"/>
        <v>0</v>
      </c>
      <c r="P17" s="12">
        <f t="shared" si="1"/>
        <v>0</v>
      </c>
      <c r="Q17" s="12">
        <f t="shared" si="2"/>
        <v>0</v>
      </c>
      <c r="R17" s="23"/>
      <c r="S17" s="40" t="s">
        <v>239</v>
      </c>
      <c r="T17" s="24" t="s">
        <v>239</v>
      </c>
      <c r="U17" s="9">
        <f t="shared" si="3"/>
        <v>0</v>
      </c>
      <c r="V17" s="9">
        <f t="shared" si="3"/>
        <v>0</v>
      </c>
      <c r="W17" s="10">
        <f t="shared" si="4"/>
        <v>0</v>
      </c>
      <c r="X17" s="10">
        <f t="shared" si="5"/>
        <v>0</v>
      </c>
      <c r="Y17" s="25"/>
    </row>
    <row r="18" spans="1:25" ht="30" x14ac:dyDescent="0.25">
      <c r="A18" s="302"/>
      <c r="B18" s="26" t="s">
        <v>4</v>
      </c>
      <c r="C18" s="26" t="s">
        <v>147</v>
      </c>
      <c r="D18" s="26" t="s">
        <v>242</v>
      </c>
      <c r="E18" s="26" t="s">
        <v>46</v>
      </c>
      <c r="F18" s="73" t="s">
        <v>239</v>
      </c>
      <c r="G18" s="73" t="s">
        <v>239</v>
      </c>
      <c r="H18" s="121">
        <v>1</v>
      </c>
      <c r="I18" s="122">
        <v>5294280</v>
      </c>
      <c r="J18" s="121">
        <v>1</v>
      </c>
      <c r="K18" s="121">
        <v>10374900</v>
      </c>
      <c r="L18" s="125">
        <v>1</v>
      </c>
      <c r="M18" s="124">
        <v>4992040</v>
      </c>
      <c r="N18" s="11">
        <f t="shared" si="0"/>
        <v>0</v>
      </c>
      <c r="O18" s="11">
        <f t="shared" si="0"/>
        <v>5.7088027078280756E-2</v>
      </c>
      <c r="P18" s="12">
        <f t="shared" si="1"/>
        <v>0</v>
      </c>
      <c r="Q18" s="12">
        <f t="shared" si="2"/>
        <v>0</v>
      </c>
      <c r="R18" s="23"/>
      <c r="S18" s="40">
        <v>1</v>
      </c>
      <c r="T18" s="24">
        <v>10158140</v>
      </c>
      <c r="U18" s="9">
        <f t="shared" si="3"/>
        <v>0</v>
      </c>
      <c r="V18" s="9">
        <f t="shared" si="3"/>
        <v>2.0892731496207184E-2</v>
      </c>
      <c r="W18" s="10">
        <f t="shared" si="4"/>
        <v>0</v>
      </c>
      <c r="X18" s="10">
        <f t="shared" si="5"/>
        <v>0</v>
      </c>
      <c r="Y18" s="25"/>
    </row>
    <row r="19" spans="1:25" ht="51" customHeight="1" x14ac:dyDescent="0.25">
      <c r="A19" s="302"/>
      <c r="B19" s="247" t="s">
        <v>5</v>
      </c>
      <c r="C19" s="26" t="s">
        <v>148</v>
      </c>
      <c r="D19" s="26" t="s">
        <v>142</v>
      </c>
      <c r="E19" s="26" t="s">
        <v>46</v>
      </c>
      <c r="F19" s="73" t="s">
        <v>239</v>
      </c>
      <c r="G19" s="73" t="s">
        <v>239</v>
      </c>
      <c r="H19" s="121" t="s">
        <v>239</v>
      </c>
      <c r="I19" s="122" t="s">
        <v>239</v>
      </c>
      <c r="J19" s="121" t="s">
        <v>239</v>
      </c>
      <c r="K19" s="121" t="s">
        <v>239</v>
      </c>
      <c r="L19" s="121" t="s">
        <v>239</v>
      </c>
      <c r="M19" s="121" t="s">
        <v>239</v>
      </c>
      <c r="N19" s="11">
        <f t="shared" si="0"/>
        <v>0</v>
      </c>
      <c r="O19" s="11">
        <f t="shared" si="0"/>
        <v>0</v>
      </c>
      <c r="P19" s="12">
        <f t="shared" si="1"/>
        <v>0</v>
      </c>
      <c r="Q19" s="12">
        <f t="shared" si="2"/>
        <v>0</v>
      </c>
      <c r="R19" s="23"/>
      <c r="S19" s="40" t="s">
        <v>239</v>
      </c>
      <c r="T19" s="24" t="s">
        <v>239</v>
      </c>
      <c r="U19" s="9">
        <f t="shared" si="3"/>
        <v>0</v>
      </c>
      <c r="V19" s="9">
        <f t="shared" si="3"/>
        <v>0</v>
      </c>
      <c r="W19" s="10">
        <f t="shared" si="4"/>
        <v>0</v>
      </c>
      <c r="X19" s="10">
        <f t="shared" si="5"/>
        <v>0</v>
      </c>
      <c r="Y19" s="25"/>
    </row>
    <row r="20" spans="1:25" ht="60" x14ac:dyDescent="0.25">
      <c r="A20" s="302"/>
      <c r="B20" s="247"/>
      <c r="C20" s="26" t="s">
        <v>243</v>
      </c>
      <c r="D20" s="26" t="s">
        <v>150</v>
      </c>
      <c r="E20" s="26" t="s">
        <v>46</v>
      </c>
      <c r="F20" s="73" t="s">
        <v>239</v>
      </c>
      <c r="G20" s="73" t="s">
        <v>239</v>
      </c>
      <c r="H20" s="121" t="s">
        <v>239</v>
      </c>
      <c r="I20" s="122" t="s">
        <v>239</v>
      </c>
      <c r="J20" s="121" t="s">
        <v>239</v>
      </c>
      <c r="K20" s="121" t="s">
        <v>239</v>
      </c>
      <c r="L20" s="121" t="s">
        <v>239</v>
      </c>
      <c r="M20" s="121" t="s">
        <v>239</v>
      </c>
      <c r="N20" s="11">
        <f t="shared" si="0"/>
        <v>0</v>
      </c>
      <c r="O20" s="11">
        <f t="shared" si="0"/>
        <v>0</v>
      </c>
      <c r="P20" s="12">
        <f t="shared" si="1"/>
        <v>0</v>
      </c>
      <c r="Q20" s="12">
        <f t="shared" si="2"/>
        <v>0</v>
      </c>
      <c r="R20" s="23"/>
      <c r="S20" s="40" t="s">
        <v>239</v>
      </c>
      <c r="T20" s="24" t="s">
        <v>239</v>
      </c>
      <c r="U20" s="9">
        <f t="shared" si="3"/>
        <v>0</v>
      </c>
      <c r="V20" s="9">
        <f t="shared" si="3"/>
        <v>0</v>
      </c>
      <c r="W20" s="10">
        <f t="shared" si="4"/>
        <v>0</v>
      </c>
      <c r="X20" s="10">
        <f t="shared" si="5"/>
        <v>0</v>
      </c>
      <c r="Y20" s="25"/>
    </row>
    <row r="21" spans="1:25" ht="40.5" customHeight="1" x14ac:dyDescent="0.25">
      <c r="A21" s="302"/>
      <c r="B21" s="247"/>
      <c r="C21" s="26" t="s">
        <v>51</v>
      </c>
      <c r="D21" s="26" t="s">
        <v>142</v>
      </c>
      <c r="E21" s="26" t="s">
        <v>46</v>
      </c>
      <c r="F21" s="73" t="s">
        <v>239</v>
      </c>
      <c r="G21" s="73" t="s">
        <v>239</v>
      </c>
      <c r="H21" s="121">
        <v>0</v>
      </c>
      <c r="I21" s="122">
        <v>0</v>
      </c>
      <c r="J21" s="121">
        <v>0</v>
      </c>
      <c r="K21" s="124">
        <v>0</v>
      </c>
      <c r="L21" s="125">
        <v>0</v>
      </c>
      <c r="M21" s="124">
        <v>0</v>
      </c>
      <c r="N21" s="11">
        <f t="shared" si="0"/>
        <v>0</v>
      </c>
      <c r="O21" s="11">
        <f t="shared" si="0"/>
        <v>0</v>
      </c>
      <c r="P21" s="12">
        <f t="shared" si="1"/>
        <v>0</v>
      </c>
      <c r="Q21" s="12">
        <f t="shared" si="2"/>
        <v>0</v>
      </c>
      <c r="R21" s="23"/>
      <c r="S21" s="40">
        <v>0</v>
      </c>
      <c r="T21" s="24">
        <v>0</v>
      </c>
      <c r="U21" s="9">
        <f t="shared" si="3"/>
        <v>0</v>
      </c>
      <c r="V21" s="9">
        <f t="shared" si="3"/>
        <v>0</v>
      </c>
      <c r="W21" s="10">
        <f t="shared" si="4"/>
        <v>0</v>
      </c>
      <c r="X21" s="10">
        <f t="shared" si="5"/>
        <v>0</v>
      </c>
      <c r="Y21" s="25"/>
    </row>
    <row r="22" spans="1:25" ht="63.75" customHeight="1" x14ac:dyDescent="0.25">
      <c r="A22" s="302"/>
      <c r="B22" s="247"/>
      <c r="C22" s="26" t="s">
        <v>52</v>
      </c>
      <c r="D22" s="26" t="s">
        <v>152</v>
      </c>
      <c r="E22" s="26" t="s">
        <v>46</v>
      </c>
      <c r="F22" s="73" t="s">
        <v>239</v>
      </c>
      <c r="G22" s="73" t="s">
        <v>239</v>
      </c>
      <c r="H22" s="121" t="s">
        <v>239</v>
      </c>
      <c r="I22" s="122" t="s">
        <v>239</v>
      </c>
      <c r="J22" s="121" t="s">
        <v>239</v>
      </c>
      <c r="K22" s="121" t="s">
        <v>239</v>
      </c>
      <c r="L22" s="121" t="s">
        <v>239</v>
      </c>
      <c r="M22" s="121" t="s">
        <v>239</v>
      </c>
      <c r="N22" s="11">
        <f t="shared" si="0"/>
        <v>0</v>
      </c>
      <c r="O22" s="11">
        <f t="shared" si="0"/>
        <v>0</v>
      </c>
      <c r="P22" s="12">
        <f t="shared" si="1"/>
        <v>0</v>
      </c>
      <c r="Q22" s="12">
        <f t="shared" si="2"/>
        <v>0</v>
      </c>
      <c r="R22" s="23"/>
      <c r="S22" s="40" t="s">
        <v>239</v>
      </c>
      <c r="T22" s="24" t="s">
        <v>239</v>
      </c>
      <c r="U22" s="9">
        <f t="shared" si="3"/>
        <v>0</v>
      </c>
      <c r="V22" s="9">
        <f t="shared" si="3"/>
        <v>0</v>
      </c>
      <c r="W22" s="10">
        <f t="shared" si="4"/>
        <v>0</v>
      </c>
      <c r="X22" s="10">
        <f t="shared" si="5"/>
        <v>0</v>
      </c>
      <c r="Y22" s="25"/>
    </row>
    <row r="23" spans="1:25" ht="36.75" customHeight="1" x14ac:dyDescent="0.25">
      <c r="A23" s="302"/>
      <c r="B23" s="248" t="s">
        <v>6</v>
      </c>
      <c r="C23" s="26" t="s">
        <v>153</v>
      </c>
      <c r="D23" s="26" t="s">
        <v>155</v>
      </c>
      <c r="E23" s="26" t="s">
        <v>46</v>
      </c>
      <c r="F23" s="73" t="s">
        <v>239</v>
      </c>
      <c r="G23" s="73" t="s">
        <v>239</v>
      </c>
      <c r="H23" s="133">
        <v>35500</v>
      </c>
      <c r="I23" s="134">
        <v>870247</v>
      </c>
      <c r="J23" s="133">
        <v>81000</v>
      </c>
      <c r="K23" s="134">
        <v>1740494</v>
      </c>
      <c r="L23" s="135">
        <v>51000</v>
      </c>
      <c r="M23" s="124">
        <v>1053558</v>
      </c>
      <c r="N23" s="11">
        <f t="shared" si="0"/>
        <v>-0.43661971830985924</v>
      </c>
      <c r="O23" s="11">
        <f t="shared" si="0"/>
        <v>-0.2106424957512063</v>
      </c>
      <c r="P23" s="12">
        <f t="shared" si="1"/>
        <v>0</v>
      </c>
      <c r="Q23" s="12">
        <f t="shared" si="2"/>
        <v>0</v>
      </c>
      <c r="R23" s="23"/>
      <c r="S23" s="40">
        <v>51000</v>
      </c>
      <c r="T23" s="24">
        <v>1053558</v>
      </c>
      <c r="U23" s="9">
        <f t="shared" si="3"/>
        <v>0.37037037037037035</v>
      </c>
      <c r="V23" s="9">
        <f t="shared" si="3"/>
        <v>0.39467875212439685</v>
      </c>
      <c r="W23" s="10">
        <f t="shared" si="4"/>
        <v>0</v>
      </c>
      <c r="X23" s="10">
        <f t="shared" si="5"/>
        <v>0</v>
      </c>
      <c r="Y23" s="25"/>
    </row>
    <row r="24" spans="1:25" ht="54" customHeight="1" x14ac:dyDescent="0.25">
      <c r="A24" s="302"/>
      <c r="B24" s="249"/>
      <c r="C24" s="26" t="s">
        <v>154</v>
      </c>
      <c r="D24" s="26" t="s">
        <v>156</v>
      </c>
      <c r="E24" s="26" t="s">
        <v>46</v>
      </c>
      <c r="F24" s="73" t="s">
        <v>239</v>
      </c>
      <c r="G24" s="73" t="s">
        <v>239</v>
      </c>
      <c r="H24" s="121">
        <v>0</v>
      </c>
      <c r="I24" s="122">
        <v>0</v>
      </c>
      <c r="J24" s="121">
        <v>0</v>
      </c>
      <c r="K24" s="124">
        <v>0</v>
      </c>
      <c r="L24" s="125">
        <v>0</v>
      </c>
      <c r="M24" s="124">
        <v>0</v>
      </c>
      <c r="N24" s="11">
        <f t="shared" si="0"/>
        <v>0</v>
      </c>
      <c r="O24" s="11">
        <f t="shared" si="0"/>
        <v>0</v>
      </c>
      <c r="P24" s="12">
        <f t="shared" si="1"/>
        <v>0</v>
      </c>
      <c r="Q24" s="12">
        <f t="shared" si="2"/>
        <v>0</v>
      </c>
      <c r="R24" s="23"/>
      <c r="S24" s="40">
        <v>0</v>
      </c>
      <c r="T24" s="24">
        <v>0</v>
      </c>
      <c r="U24" s="9">
        <f t="shared" si="3"/>
        <v>0</v>
      </c>
      <c r="V24" s="9">
        <f t="shared" si="3"/>
        <v>0</v>
      </c>
      <c r="W24" s="10">
        <f t="shared" si="4"/>
        <v>0</v>
      </c>
      <c r="X24" s="10">
        <f t="shared" si="5"/>
        <v>0</v>
      </c>
      <c r="Y24" s="25"/>
    </row>
    <row r="25" spans="1:25" ht="129" customHeight="1" x14ac:dyDescent="0.25">
      <c r="A25" s="302"/>
      <c r="B25" s="239" t="s">
        <v>58</v>
      </c>
      <c r="C25" s="26" t="s">
        <v>49</v>
      </c>
      <c r="D25" s="26" t="s">
        <v>142</v>
      </c>
      <c r="E25" s="26" t="s">
        <v>46</v>
      </c>
      <c r="F25" s="73" t="s">
        <v>239</v>
      </c>
      <c r="G25" s="73" t="s">
        <v>239</v>
      </c>
      <c r="H25" s="121">
        <v>0</v>
      </c>
      <c r="I25" s="122">
        <v>0</v>
      </c>
      <c r="J25" s="121">
        <v>0</v>
      </c>
      <c r="K25" s="121">
        <v>0</v>
      </c>
      <c r="L25" s="125">
        <v>0</v>
      </c>
      <c r="M25" s="124">
        <v>0</v>
      </c>
      <c r="N25" s="11">
        <f t="shared" si="0"/>
        <v>0</v>
      </c>
      <c r="O25" s="11">
        <f t="shared" si="0"/>
        <v>0</v>
      </c>
      <c r="P25" s="12">
        <f t="shared" si="1"/>
        <v>0</v>
      </c>
      <c r="Q25" s="12">
        <f t="shared" si="2"/>
        <v>0</v>
      </c>
      <c r="R25" s="23"/>
      <c r="S25" s="40">
        <v>0</v>
      </c>
      <c r="T25" s="24">
        <v>0</v>
      </c>
      <c r="U25" s="9">
        <f t="shared" si="3"/>
        <v>0</v>
      </c>
      <c r="V25" s="9">
        <f t="shared" si="3"/>
        <v>0</v>
      </c>
      <c r="W25" s="10">
        <f t="shared" si="4"/>
        <v>0</v>
      </c>
      <c r="X25" s="10">
        <f t="shared" si="5"/>
        <v>0</v>
      </c>
      <c r="Y25" s="25"/>
    </row>
    <row r="26" spans="1:25" ht="156.75" customHeight="1" x14ac:dyDescent="0.25">
      <c r="A26" s="302"/>
      <c r="B26" s="250"/>
      <c r="C26" s="26" t="s">
        <v>48</v>
      </c>
      <c r="D26" s="26" t="s">
        <v>142</v>
      </c>
      <c r="E26" s="26" t="s">
        <v>46</v>
      </c>
      <c r="F26" s="73" t="s">
        <v>239</v>
      </c>
      <c r="G26" s="73" t="s">
        <v>239</v>
      </c>
      <c r="H26" s="121">
        <v>0</v>
      </c>
      <c r="I26" s="122">
        <v>0</v>
      </c>
      <c r="J26" s="121">
        <v>0</v>
      </c>
      <c r="K26" s="121">
        <v>0</v>
      </c>
      <c r="L26" s="125">
        <v>0</v>
      </c>
      <c r="M26" s="124">
        <v>0</v>
      </c>
      <c r="N26" s="11">
        <f t="shared" si="0"/>
        <v>0</v>
      </c>
      <c r="O26" s="11">
        <f t="shared" si="0"/>
        <v>0</v>
      </c>
      <c r="P26" s="12">
        <f t="shared" si="1"/>
        <v>0</v>
      </c>
      <c r="Q26" s="12">
        <f t="shared" si="2"/>
        <v>0</v>
      </c>
      <c r="R26" s="23"/>
      <c r="S26" s="40">
        <v>0</v>
      </c>
      <c r="T26" s="24">
        <v>0</v>
      </c>
      <c r="U26" s="9">
        <f t="shared" si="3"/>
        <v>0</v>
      </c>
      <c r="V26" s="9">
        <f t="shared" si="3"/>
        <v>0</v>
      </c>
      <c r="W26" s="10">
        <f t="shared" si="4"/>
        <v>0</v>
      </c>
      <c r="X26" s="10">
        <f t="shared" si="5"/>
        <v>0</v>
      </c>
      <c r="Y26" s="25"/>
    </row>
    <row r="27" spans="1:25" ht="60" x14ac:dyDescent="0.25">
      <c r="A27" s="302"/>
      <c r="B27" s="239" t="s">
        <v>59</v>
      </c>
      <c r="C27" s="26" t="s">
        <v>47</v>
      </c>
      <c r="D27" s="26" t="s">
        <v>157</v>
      </c>
      <c r="E27" s="26" t="s">
        <v>46</v>
      </c>
      <c r="F27" s="73" t="s">
        <v>239</v>
      </c>
      <c r="G27" s="73" t="s">
        <v>239</v>
      </c>
      <c r="H27" s="121">
        <v>0</v>
      </c>
      <c r="I27" s="122">
        <v>0</v>
      </c>
      <c r="J27" s="121">
        <v>0</v>
      </c>
      <c r="K27" s="121">
        <v>0</v>
      </c>
      <c r="L27" s="125">
        <v>0</v>
      </c>
      <c r="M27" s="124">
        <v>0</v>
      </c>
      <c r="N27" s="11">
        <f t="shared" si="0"/>
        <v>0</v>
      </c>
      <c r="O27" s="11">
        <f t="shared" si="0"/>
        <v>0</v>
      </c>
      <c r="P27" s="12">
        <f t="shared" si="1"/>
        <v>0</v>
      </c>
      <c r="Q27" s="12">
        <f t="shared" si="2"/>
        <v>0</v>
      </c>
      <c r="R27" s="23"/>
      <c r="S27" s="40">
        <v>0</v>
      </c>
      <c r="T27" s="24">
        <v>0</v>
      </c>
      <c r="U27" s="9">
        <f t="shared" si="3"/>
        <v>0</v>
      </c>
      <c r="V27" s="9">
        <f t="shared" si="3"/>
        <v>0</v>
      </c>
      <c r="W27" s="10">
        <f t="shared" si="4"/>
        <v>0</v>
      </c>
      <c r="X27" s="10">
        <f t="shared" si="5"/>
        <v>0</v>
      </c>
      <c r="Y27" s="25"/>
    </row>
    <row r="28" spans="1:25" ht="60" x14ac:dyDescent="0.25">
      <c r="A28" s="302"/>
      <c r="B28" s="250"/>
      <c r="C28" s="26" t="s">
        <v>14</v>
      </c>
      <c r="D28" s="26" t="s">
        <v>157</v>
      </c>
      <c r="E28" s="26" t="s">
        <v>46</v>
      </c>
      <c r="F28" s="73" t="s">
        <v>239</v>
      </c>
      <c r="G28" s="73" t="s">
        <v>239</v>
      </c>
      <c r="H28" s="121">
        <v>0</v>
      </c>
      <c r="I28" s="122">
        <v>0</v>
      </c>
      <c r="J28" s="121">
        <v>1</v>
      </c>
      <c r="K28" s="136">
        <v>12200000</v>
      </c>
      <c r="L28" s="125">
        <v>0</v>
      </c>
      <c r="M28" s="124">
        <v>0</v>
      </c>
      <c r="N28" s="11">
        <f t="shared" si="0"/>
        <v>0</v>
      </c>
      <c r="O28" s="11">
        <f t="shared" si="0"/>
        <v>0</v>
      </c>
      <c r="P28" s="12">
        <f t="shared" si="1"/>
        <v>0</v>
      </c>
      <c r="Q28" s="12">
        <f t="shared" si="2"/>
        <v>0</v>
      </c>
      <c r="R28" s="23"/>
      <c r="S28" s="40">
        <v>2</v>
      </c>
      <c r="T28" s="24">
        <v>14153540</v>
      </c>
      <c r="U28" s="9">
        <f t="shared" si="3"/>
        <v>-1</v>
      </c>
      <c r="V28" s="9">
        <f t="shared" si="3"/>
        <v>-0.16012622950819666</v>
      </c>
      <c r="W28" s="10">
        <f t="shared" si="4"/>
        <v>0</v>
      </c>
      <c r="X28" s="10">
        <f t="shared" si="5"/>
        <v>0</v>
      </c>
      <c r="Y28" s="25"/>
    </row>
    <row r="29" spans="1:25" ht="94.5" customHeight="1" x14ac:dyDescent="0.25">
      <c r="A29" s="302"/>
      <c r="B29" s="26" t="s">
        <v>7</v>
      </c>
      <c r="C29" s="26" t="s">
        <v>158</v>
      </c>
      <c r="D29" s="26" t="s">
        <v>159</v>
      </c>
      <c r="E29" s="26" t="s">
        <v>46</v>
      </c>
      <c r="F29" s="73" t="s">
        <v>239</v>
      </c>
      <c r="G29" s="73" t="s">
        <v>239</v>
      </c>
      <c r="H29" s="121">
        <v>0</v>
      </c>
      <c r="I29" s="122">
        <v>0</v>
      </c>
      <c r="J29" s="121">
        <v>28</v>
      </c>
      <c r="K29" s="136">
        <v>193501000</v>
      </c>
      <c r="L29" s="125">
        <v>0</v>
      </c>
      <c r="M29" s="124">
        <v>0</v>
      </c>
      <c r="N29" s="11">
        <f t="shared" si="0"/>
        <v>0</v>
      </c>
      <c r="O29" s="11">
        <f t="shared" si="0"/>
        <v>0</v>
      </c>
      <c r="P29" s="12">
        <f t="shared" si="1"/>
        <v>0</v>
      </c>
      <c r="Q29" s="12">
        <f t="shared" si="2"/>
        <v>0</v>
      </c>
      <c r="R29" s="23"/>
      <c r="S29" s="89">
        <v>0</v>
      </c>
      <c r="T29" s="56">
        <v>0</v>
      </c>
      <c r="U29" s="9">
        <f t="shared" si="3"/>
        <v>1</v>
      </c>
      <c r="V29" s="9">
        <f t="shared" si="3"/>
        <v>1</v>
      </c>
      <c r="W29" s="10">
        <f t="shared" si="4"/>
        <v>0</v>
      </c>
      <c r="X29" s="10">
        <f t="shared" si="5"/>
        <v>0</v>
      </c>
      <c r="Y29" s="137"/>
    </row>
    <row r="30" spans="1:25" ht="45" x14ac:dyDescent="0.25">
      <c r="A30" s="299" t="s">
        <v>12</v>
      </c>
      <c r="B30" s="239" t="s">
        <v>8</v>
      </c>
      <c r="C30" s="27" t="s">
        <v>15</v>
      </c>
      <c r="D30" s="27" t="s">
        <v>160</v>
      </c>
      <c r="E30" s="26" t="s">
        <v>46</v>
      </c>
      <c r="F30" s="138" t="s">
        <v>239</v>
      </c>
      <c r="G30" s="138" t="s">
        <v>239</v>
      </c>
      <c r="H30" s="139" t="s">
        <v>239</v>
      </c>
      <c r="I30" s="140" t="s">
        <v>239</v>
      </c>
      <c r="J30" s="139" t="s">
        <v>239</v>
      </c>
      <c r="K30" s="139" t="s">
        <v>239</v>
      </c>
      <c r="L30" s="139" t="s">
        <v>239</v>
      </c>
      <c r="M30" s="139" t="s">
        <v>239</v>
      </c>
      <c r="N30" s="11">
        <f t="shared" si="0"/>
        <v>0</v>
      </c>
      <c r="O30" s="11">
        <f t="shared" si="0"/>
        <v>0</v>
      </c>
      <c r="P30" s="12">
        <f t="shared" si="1"/>
        <v>0</v>
      </c>
      <c r="Q30" s="12">
        <f t="shared" si="2"/>
        <v>0</v>
      </c>
      <c r="R30" s="23"/>
      <c r="S30" s="40" t="s">
        <v>239</v>
      </c>
      <c r="T30" s="24" t="s">
        <v>239</v>
      </c>
      <c r="U30" s="9">
        <f t="shared" si="3"/>
        <v>0</v>
      </c>
      <c r="V30" s="9">
        <f t="shared" si="3"/>
        <v>0</v>
      </c>
      <c r="W30" s="10">
        <f t="shared" si="4"/>
        <v>0</v>
      </c>
      <c r="X30" s="10">
        <f t="shared" si="5"/>
        <v>0</v>
      </c>
      <c r="Y30" s="25"/>
    </row>
    <row r="31" spans="1:25" ht="45" x14ac:dyDescent="0.25">
      <c r="A31" s="300"/>
      <c r="B31" s="240"/>
      <c r="C31" s="27" t="s">
        <v>16</v>
      </c>
      <c r="D31" s="27" t="s">
        <v>160</v>
      </c>
      <c r="E31" s="27" t="s">
        <v>46</v>
      </c>
      <c r="F31" s="138" t="s">
        <v>239</v>
      </c>
      <c r="G31" s="138" t="s">
        <v>239</v>
      </c>
      <c r="H31" s="139" t="s">
        <v>239</v>
      </c>
      <c r="I31" s="122" t="s">
        <v>239</v>
      </c>
      <c r="J31" s="121" t="s">
        <v>239</v>
      </c>
      <c r="K31" s="136" t="s">
        <v>239</v>
      </c>
      <c r="L31" s="141" t="s">
        <v>239</v>
      </c>
      <c r="M31" s="142" t="s">
        <v>239</v>
      </c>
      <c r="N31" s="11">
        <f t="shared" si="0"/>
        <v>0</v>
      </c>
      <c r="O31" s="11">
        <f t="shared" si="0"/>
        <v>0</v>
      </c>
      <c r="P31" s="12">
        <f t="shared" si="1"/>
        <v>0</v>
      </c>
      <c r="Q31" s="12">
        <f t="shared" si="2"/>
        <v>0</v>
      </c>
      <c r="R31" s="28"/>
      <c r="S31" s="40" t="s">
        <v>239</v>
      </c>
      <c r="T31" s="24" t="s">
        <v>239</v>
      </c>
      <c r="U31" s="9">
        <f t="shared" si="3"/>
        <v>0</v>
      </c>
      <c r="V31" s="9">
        <f t="shared" si="3"/>
        <v>0</v>
      </c>
      <c r="W31" s="10">
        <f t="shared" si="4"/>
        <v>0</v>
      </c>
      <c r="X31" s="10">
        <f t="shared" si="5"/>
        <v>0</v>
      </c>
      <c r="Y31" s="25"/>
    </row>
    <row r="32" spans="1:25" ht="45.75" thickBot="1" x14ac:dyDescent="0.3">
      <c r="A32" s="301"/>
      <c r="B32" s="241"/>
      <c r="C32" s="29" t="s">
        <v>17</v>
      </c>
      <c r="D32" s="29" t="s">
        <v>161</v>
      </c>
      <c r="E32" s="29" t="s">
        <v>46</v>
      </c>
      <c r="F32" s="138" t="s">
        <v>239</v>
      </c>
      <c r="G32" s="138" t="s">
        <v>239</v>
      </c>
      <c r="H32" s="133">
        <v>10764.71</v>
      </c>
      <c r="I32" s="122">
        <v>42614244</v>
      </c>
      <c r="J32" s="121">
        <v>149297</v>
      </c>
      <c r="K32" s="136">
        <v>99747753</v>
      </c>
      <c r="L32" s="121">
        <v>57441</v>
      </c>
      <c r="M32" s="124">
        <v>49623236</v>
      </c>
      <c r="N32" s="11">
        <f t="shared" si="0"/>
        <v>-4.3360471392169417</v>
      </c>
      <c r="O32" s="11">
        <f t="shared" si="0"/>
        <v>-0.16447533364665579</v>
      </c>
      <c r="P32" s="12">
        <f t="shared" si="1"/>
        <v>0</v>
      </c>
      <c r="Q32" s="12">
        <f t="shared" si="2"/>
        <v>0</v>
      </c>
      <c r="R32" s="28"/>
      <c r="S32" s="89">
        <v>115087.83177570094</v>
      </c>
      <c r="T32" s="56">
        <v>104859587</v>
      </c>
      <c r="U32" s="9">
        <f t="shared" si="3"/>
        <v>0.22913500086605265</v>
      </c>
      <c r="V32" s="9">
        <f t="shared" si="3"/>
        <v>-5.1247610560209766E-2</v>
      </c>
      <c r="W32" s="10">
        <f t="shared" si="4"/>
        <v>0</v>
      </c>
      <c r="X32" s="10">
        <f t="shared" si="5"/>
        <v>0</v>
      </c>
      <c r="Y32" s="87"/>
    </row>
    <row r="33" spans="1:25" ht="60" x14ac:dyDescent="0.25">
      <c r="A33" s="44" t="s">
        <v>182</v>
      </c>
      <c r="B33" s="21" t="s">
        <v>0</v>
      </c>
      <c r="C33" s="21" t="s">
        <v>0</v>
      </c>
      <c r="D33" s="21" t="s">
        <v>139</v>
      </c>
      <c r="E33" s="21" t="s">
        <v>46</v>
      </c>
      <c r="F33" s="138" t="s">
        <v>239</v>
      </c>
      <c r="G33" s="138" t="s">
        <v>239</v>
      </c>
      <c r="H33" s="143">
        <v>174</v>
      </c>
      <c r="I33" s="122">
        <v>3100044697</v>
      </c>
      <c r="J33" s="121">
        <v>246</v>
      </c>
      <c r="K33" s="136">
        <v>11875342532</v>
      </c>
      <c r="L33" s="125">
        <v>214</v>
      </c>
      <c r="M33" s="124">
        <v>4639692914</v>
      </c>
      <c r="N33" s="11" t="s">
        <v>184</v>
      </c>
      <c r="O33" s="11" t="s">
        <v>184</v>
      </c>
      <c r="P33" s="12" t="s">
        <v>184</v>
      </c>
      <c r="Q33" s="12" t="s">
        <v>184</v>
      </c>
      <c r="R33" s="23"/>
      <c r="S33" s="89">
        <v>386</v>
      </c>
      <c r="T33" s="56">
        <v>17968261925</v>
      </c>
      <c r="U33" s="9" t="s">
        <v>184</v>
      </c>
      <c r="V33" s="9" t="s">
        <v>184</v>
      </c>
      <c r="W33" s="10" t="s">
        <v>184</v>
      </c>
      <c r="X33" s="10" t="s">
        <v>184</v>
      </c>
      <c r="Y33" s="25"/>
    </row>
    <row r="34" spans="1:25" ht="94.5" customHeight="1" x14ac:dyDescent="0.25">
      <c r="A34" s="26"/>
      <c r="B34" s="26"/>
      <c r="C34" s="26" t="s">
        <v>244</v>
      </c>
      <c r="D34" s="26" t="s">
        <v>159</v>
      </c>
      <c r="E34" s="26" t="s">
        <v>46</v>
      </c>
      <c r="F34" s="144" t="s">
        <v>239</v>
      </c>
      <c r="G34" s="145" t="s">
        <v>239</v>
      </c>
      <c r="H34" s="121">
        <v>0</v>
      </c>
      <c r="I34" s="122">
        <v>1350000</v>
      </c>
      <c r="J34" s="121">
        <v>35</v>
      </c>
      <c r="K34" s="136">
        <v>9652000</v>
      </c>
      <c r="L34" s="125">
        <v>0</v>
      </c>
      <c r="M34" s="124">
        <v>0</v>
      </c>
      <c r="N34" s="11">
        <f t="shared" ref="N34:O34" si="6">IFERROR((1-(L34/H34)),0)</f>
        <v>0</v>
      </c>
      <c r="O34" s="11">
        <f t="shared" si="6"/>
        <v>1</v>
      </c>
      <c r="P34" s="12">
        <f t="shared" ref="P34" si="7">IFERROR((N34/G34),0)</f>
        <v>0</v>
      </c>
      <c r="Q34" s="12">
        <f t="shared" ref="Q34" si="8">IFERROR((O34/F34),0)</f>
        <v>0</v>
      </c>
      <c r="R34" s="23"/>
      <c r="S34" s="89">
        <v>5</v>
      </c>
      <c r="T34" s="24">
        <v>5062300</v>
      </c>
      <c r="U34" s="9">
        <f t="shared" ref="U34:V34" si="9">IFERROR((1-(S34/J34)),0)</f>
        <v>0.85714285714285721</v>
      </c>
      <c r="V34" s="9">
        <f t="shared" si="9"/>
        <v>0.47551802735184423</v>
      </c>
      <c r="W34" s="10">
        <f t="shared" ref="W34" si="10">IFERROR((U34/G34),0)</f>
        <v>0</v>
      </c>
      <c r="X34" s="10">
        <f t="shared" ref="X34" si="11">IFERROR((V34/F34),0)</f>
        <v>0</v>
      </c>
      <c r="Y34" s="25"/>
    </row>
    <row r="46" spans="1:25" ht="12" customHeight="1" x14ac:dyDescent="0.25"/>
    <row r="47" spans="1:25" hidden="1" x14ac:dyDescent="0.25"/>
  </sheetData>
  <mergeCells count="44">
    <mergeCell ref="C1:Y1"/>
    <mergeCell ref="B2:G2"/>
    <mergeCell ref="H2:I2"/>
    <mergeCell ref="J2:Y2"/>
    <mergeCell ref="B3:G3"/>
    <mergeCell ref="J3:Y3"/>
    <mergeCell ref="B4:G4"/>
    <mergeCell ref="H4:I4"/>
    <mergeCell ref="J4:Y4"/>
    <mergeCell ref="B5:G5"/>
    <mergeCell ref="H5:I5"/>
    <mergeCell ref="J5:Y5"/>
    <mergeCell ref="L10:R10"/>
    <mergeCell ref="A6:Y6"/>
    <mergeCell ref="A7:G7"/>
    <mergeCell ref="L7:Y7"/>
    <mergeCell ref="A8:B11"/>
    <mergeCell ref="C8:C11"/>
    <mergeCell ref="D8:D11"/>
    <mergeCell ref="E8:E11"/>
    <mergeCell ref="F8:F11"/>
    <mergeCell ref="G8:G11"/>
    <mergeCell ref="H8:I9"/>
    <mergeCell ref="J8:K9"/>
    <mergeCell ref="L8:O8"/>
    <mergeCell ref="S8:Y8"/>
    <mergeCell ref="L9:R9"/>
    <mergeCell ref="S9:Y9"/>
    <mergeCell ref="A30:A32"/>
    <mergeCell ref="B30:B32"/>
    <mergeCell ref="S10:Y10"/>
    <mergeCell ref="A12:A13"/>
    <mergeCell ref="A14:A15"/>
    <mergeCell ref="B14:B15"/>
    <mergeCell ref="A16:A29"/>
    <mergeCell ref="B16:B17"/>
    <mergeCell ref="B19:B22"/>
    <mergeCell ref="B23:B24"/>
    <mergeCell ref="B25:B26"/>
    <mergeCell ref="B27:B28"/>
    <mergeCell ref="H10:H11"/>
    <mergeCell ref="I10:I11"/>
    <mergeCell ref="J10:J11"/>
    <mergeCell ref="K10:K11"/>
  </mergeCells>
  <dataValidations count="14">
    <dataValidation allowBlank="1" showInputMessage="1" showErrorMessage="1" prompt="Solo aplica para gastos de funcionamiento." sqref="A8:B11" xr:uid="{45F77BBA-C453-4983-960F-53E41AAC91D0}"/>
    <dataValidation allowBlank="1" showInputMessage="1" showErrorMessage="1" prompt="Relacione los giros realizados  en el  mismo periodo del año anterior, relacionados con el rubro y el componente. valores en pesos." sqref="I10:I11" xr:uid="{91E1C612-C5CA-44CE-B0F7-118C04490C03}"/>
    <dataValidation type="list" allowBlank="1" showInputMessage="1" showErrorMessage="1" sqref="J2:Y2" xr:uid="{DDBE7C66-3278-44B6-AAE7-DD661E9BEAFE}">
      <formula1>INDIRECT(B2)</formula1>
    </dataValidation>
    <dataValidation allowBlank="1" showInputMessage="1" showErrorMessage="1" prompt="Escribir la otra entidad que no se encuentra en la lista desplegable" sqref="J3:Y3" xr:uid="{7B9FFFE3-99CC-43C0-843B-A8913F8CA4DB}"/>
    <dataValidation allowBlank="1" showInputMessage="1" showErrorMessage="1" prompt="Escribir el otro sector que no se encuentra en la lista desplegable" sqref="B3:G3" xr:uid="{3A57A1C5-C219-4B57-8C1D-D8151CE1F001}"/>
    <dataValidation allowBlank="1" showInputMessage="1" showErrorMessage="1" prompt="Relacione los giros realizados  en el  periodo de reporte para el rubro y el componente. Valores en pesos._x000a_" sqref="T11" xr:uid="{95ABD694-D3FF-46DB-A30E-2C6381DFC9ED}"/>
    <dataValidation allowBlank="1" showInputMessage="1" showErrorMessage="1" prompt="Relacione los giros realizados  en el  periodo de reporte para el rubro y el componente. Valores en pesos." sqref="M11" xr:uid="{81A96259-D965-4DAB-8C1B-83016556790E}"/>
    <dataValidation allowBlank="1" showInputMessage="1" showErrorMessage="1" prompt="Relacione el dato de consumo asociado al rubro, componente y unidad de medida en el periodo de reporte._x000a_" sqref="L11 S11" xr:uid="{58BF1792-BBF3-4A4C-9D96-6C817D6F7CC0}"/>
    <dataValidation allowBlank="1" showInputMessage="1" showErrorMessage="1" prompt="Relacione los giros realizados  en el  mismo periodo del año anterior, relacionados con el rubro y el componente. Valores en pesos." sqref="K10:K11" xr:uid="{7081F3FB-ED82-4E3A-BBF6-00022A07D431}"/>
    <dataValidation allowBlank="1" showInputMessage="1" showErrorMessage="1" prompt="Relacione el dato de consumo asociado al rubro, componente y unidad de medida reportado en el  mismo periodo del año anterior_x000a_" sqref="H10:H11 J10:J11" xr:uid="{641A3310-4764-4231-8B5B-D6191CC88419}"/>
    <dataValidation allowBlank="1" showInputMessage="1" showErrorMessage="1" prompt="Si en la celda &quot;E&quot;, selecionó SI, defina una meta en porcentaje para mantener o reducir el gasto en la vigencia. (En unidad de medida)" sqref="G8:G11" xr:uid="{917AC7FB-D478-4F13-9E8F-77B3EAF75906}"/>
    <dataValidation allowBlank="1" showInputMessage="1" showErrorMessage="1" prompt="Si en la celda &quot;E&quot;, selecionó SI, defina una meta en porcentaje para mantener o reducir el gasto en la vigencia. (En giros presupuestales)" sqref="F8:F11" xr:uid="{1C588F91-0E31-4597-A3DC-A815517B731D}"/>
    <dataValidation allowBlank="1" showInputMessage="1" showErrorMessage="1" prompt="Si el rubro y componente se espera mantener o reducir en la vigencia (se selcciona como gasto elegible), seleccione SI, en caso contrario seleccione NO. _x000a__x000a_Si selecciona NO, se debe diligencuir las columnas H en adelante" sqref="E8:E11" xr:uid="{B3D406A2-CE6C-4A41-B518-B1A228D9C544}"/>
    <dataValidation allowBlank="1" showInputMessage="1" showErrorMessage="1" prompt="Defina la referencia que se usará  para medir el rubro o componente. Ejem. Metro cúbico, personas, horas, entre otros." sqref="D8:D11" xr:uid="{84C67BF0-D571-47D2-96DF-FCB8830883FD}"/>
  </dataValidations>
  <pageMargins left="0.7" right="0.7" top="0.75" bottom="0.75" header="0.3" footer="0.3"/>
  <pageSetup orientation="portrait" horizontalDpi="300" verticalDpi="300"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C08D1-6315-4716-B1E4-6AE6D1753BAB}">
  <dimension ref="A1:AH56"/>
  <sheetViews>
    <sheetView showGridLines="0" topLeftCell="D22" zoomScale="113" zoomScaleNormal="113" workbookViewId="0">
      <selection activeCell="M10" sqref="M10:M11"/>
    </sheetView>
  </sheetViews>
  <sheetFormatPr baseColWidth="10" defaultColWidth="11.42578125" defaultRowHeight="15" x14ac:dyDescent="0.25"/>
  <cols>
    <col min="1" max="1" width="4.42578125" hidden="1" customWidth="1"/>
    <col min="2" max="2" width="25" style="14" hidden="1" customWidth="1"/>
    <col min="3" max="3" width="21.7109375" style="14" hidden="1" customWidth="1"/>
    <col min="4" max="4" width="29" style="30" customWidth="1"/>
    <col min="5" max="5" width="29" style="14" customWidth="1"/>
    <col min="6" max="6" width="34.7109375" style="14" customWidth="1"/>
    <col min="7" max="7" width="21.42578125" style="14" customWidth="1"/>
    <col min="8" max="8" width="9.42578125" style="14" customWidth="1"/>
    <col min="9" max="10" width="9.42578125" style="37" customWidth="1"/>
    <col min="11" max="11" width="18" style="36" customWidth="1"/>
    <col min="12" max="12" width="24.85546875" style="36" customWidth="1"/>
    <col min="13" max="14" width="20.7109375" style="36" customWidth="1"/>
    <col min="15" max="15" width="15.28515625" style="14" customWidth="1"/>
    <col min="16" max="16" width="19.42578125" style="14" customWidth="1"/>
    <col min="17" max="17" width="19.28515625" style="14" customWidth="1"/>
    <col min="18" max="18" width="19.85546875" style="14" customWidth="1"/>
    <col min="19" max="19" width="26" style="14" customWidth="1"/>
    <col min="20" max="20" width="24.140625" style="14" customWidth="1"/>
    <col min="21" max="21" width="23.42578125" style="14" customWidth="1"/>
    <col min="22" max="22" width="19.85546875" style="41" customWidth="1"/>
    <col min="23" max="23" width="19.85546875" style="14" customWidth="1"/>
    <col min="24" max="24" width="27.85546875" style="14" customWidth="1"/>
    <col min="25" max="25" width="19.85546875" style="14" customWidth="1"/>
    <col min="26" max="26" width="28.42578125" style="14" customWidth="1"/>
    <col min="27" max="27" width="33" style="14" customWidth="1"/>
    <col min="28" max="28" width="22.7109375" style="14" customWidth="1"/>
    <col min="29" max="16384" width="11.42578125" style="14"/>
  </cols>
  <sheetData>
    <row r="1" spans="2:34" ht="75" customHeight="1" x14ac:dyDescent="0.25">
      <c r="D1" s="13"/>
      <c r="E1" s="13"/>
      <c r="F1" s="298" t="s">
        <v>18</v>
      </c>
      <c r="G1" s="298"/>
      <c r="H1" s="298"/>
      <c r="I1" s="298"/>
      <c r="J1" s="298"/>
      <c r="K1" s="298"/>
      <c r="L1" s="298"/>
      <c r="M1" s="298"/>
      <c r="N1" s="298"/>
      <c r="O1" s="298"/>
      <c r="P1" s="298"/>
      <c r="Q1" s="298"/>
      <c r="R1" s="298"/>
      <c r="S1" s="298"/>
      <c r="T1" s="298"/>
      <c r="U1" s="298"/>
      <c r="V1" s="298"/>
      <c r="W1" s="298"/>
      <c r="X1" s="298"/>
      <c r="Y1" s="298"/>
      <c r="Z1" s="298"/>
      <c r="AA1" s="298"/>
      <c r="AB1" s="298"/>
    </row>
    <row r="2" spans="2:34" ht="26.25" customHeight="1" x14ac:dyDescent="0.25">
      <c r="D2" s="34" t="s">
        <v>20</v>
      </c>
      <c r="E2" s="293" t="s">
        <v>176</v>
      </c>
      <c r="F2" s="294"/>
      <c r="G2" s="294"/>
      <c r="H2" s="294"/>
      <c r="I2" s="294"/>
      <c r="J2" s="295"/>
      <c r="K2" s="296" t="s">
        <v>19</v>
      </c>
      <c r="L2" s="297"/>
      <c r="M2" s="293" t="s">
        <v>115</v>
      </c>
      <c r="N2" s="294"/>
      <c r="O2" s="294"/>
      <c r="P2" s="294"/>
      <c r="Q2" s="294"/>
      <c r="R2" s="294"/>
      <c r="S2" s="294"/>
      <c r="T2" s="294"/>
      <c r="U2" s="294"/>
      <c r="V2" s="294"/>
      <c r="W2" s="294"/>
      <c r="X2" s="294"/>
      <c r="Y2" s="294"/>
      <c r="Z2" s="294"/>
      <c r="AA2" s="294"/>
      <c r="AB2" s="294"/>
    </row>
    <row r="3" spans="2:34" ht="26.25" customHeight="1" x14ac:dyDescent="0.25">
      <c r="D3" s="34" t="s">
        <v>168</v>
      </c>
      <c r="E3" s="293"/>
      <c r="F3" s="294"/>
      <c r="G3" s="294"/>
      <c r="H3" s="294"/>
      <c r="I3" s="294"/>
      <c r="J3" s="295"/>
      <c r="K3" s="38"/>
      <c r="L3" s="42" t="s">
        <v>166</v>
      </c>
      <c r="M3" s="293"/>
      <c r="N3" s="294"/>
      <c r="O3" s="294"/>
      <c r="P3" s="294"/>
      <c r="Q3" s="294"/>
      <c r="R3" s="294"/>
      <c r="S3" s="294"/>
      <c r="T3" s="294"/>
      <c r="U3" s="294"/>
      <c r="V3" s="294"/>
      <c r="W3" s="294"/>
      <c r="X3" s="294"/>
      <c r="Y3" s="294"/>
      <c r="Z3" s="294"/>
      <c r="AA3" s="294"/>
      <c r="AB3" s="294"/>
    </row>
    <row r="4" spans="2:34" ht="27.75" customHeight="1" x14ac:dyDescent="0.25">
      <c r="D4" s="15" t="s">
        <v>39</v>
      </c>
      <c r="E4" s="293">
        <v>2022</v>
      </c>
      <c r="F4" s="294"/>
      <c r="G4" s="294"/>
      <c r="H4" s="294"/>
      <c r="I4" s="294"/>
      <c r="J4" s="295"/>
      <c r="K4" s="296" t="s">
        <v>40</v>
      </c>
      <c r="L4" s="297"/>
      <c r="M4" s="293" t="s">
        <v>180</v>
      </c>
      <c r="N4" s="294"/>
      <c r="O4" s="294"/>
      <c r="P4" s="294"/>
      <c r="Q4" s="294"/>
      <c r="R4" s="294"/>
      <c r="S4" s="294"/>
      <c r="T4" s="294"/>
      <c r="U4" s="294"/>
      <c r="V4" s="294"/>
      <c r="W4" s="294"/>
      <c r="X4" s="294"/>
      <c r="Y4" s="294"/>
      <c r="Z4" s="294"/>
      <c r="AA4" s="294"/>
      <c r="AB4" s="294"/>
    </row>
    <row r="5" spans="2:34" ht="38.25" customHeight="1" x14ac:dyDescent="0.25">
      <c r="D5" s="15" t="s">
        <v>41</v>
      </c>
      <c r="E5" s="293" t="s">
        <v>54</v>
      </c>
      <c r="F5" s="294"/>
      <c r="G5" s="294"/>
      <c r="H5" s="294"/>
      <c r="I5" s="294"/>
      <c r="J5" s="295"/>
      <c r="K5" s="296" t="s">
        <v>42</v>
      </c>
      <c r="L5" s="297"/>
      <c r="M5" s="293" t="s">
        <v>56</v>
      </c>
      <c r="N5" s="294"/>
      <c r="O5" s="294"/>
      <c r="P5" s="294"/>
      <c r="Q5" s="294"/>
      <c r="R5" s="294"/>
      <c r="S5" s="294"/>
      <c r="T5" s="294"/>
      <c r="U5" s="294"/>
      <c r="V5" s="294"/>
      <c r="W5" s="294"/>
      <c r="X5" s="294"/>
      <c r="Y5" s="294"/>
      <c r="Z5" s="294"/>
      <c r="AA5" s="294"/>
      <c r="AB5" s="294"/>
    </row>
    <row r="6" spans="2:34" ht="19.5" customHeight="1" thickBot="1" x14ac:dyDescent="0.3">
      <c r="D6" s="258" t="s">
        <v>167</v>
      </c>
      <c r="E6" s="258"/>
      <c r="F6" s="258"/>
      <c r="G6" s="258"/>
      <c r="H6" s="258"/>
      <c r="I6" s="258"/>
      <c r="J6" s="258"/>
      <c r="K6" s="258"/>
      <c r="L6" s="258"/>
      <c r="M6" s="258"/>
      <c r="N6" s="258"/>
      <c r="O6" s="258"/>
      <c r="P6" s="258"/>
      <c r="Q6" s="258"/>
      <c r="R6" s="258"/>
      <c r="S6" s="258"/>
      <c r="T6" s="258"/>
      <c r="U6" s="258"/>
      <c r="V6" s="258"/>
      <c r="W6" s="258"/>
      <c r="X6" s="258"/>
      <c r="Y6" s="258"/>
      <c r="Z6" s="258"/>
      <c r="AA6" s="258"/>
      <c r="AB6" s="258"/>
    </row>
    <row r="7" spans="2:34" ht="15.75" thickBot="1" x14ac:dyDescent="0.3">
      <c r="D7" s="259" t="s">
        <v>53</v>
      </c>
      <c r="E7" s="260"/>
      <c r="F7" s="260"/>
      <c r="G7" s="260"/>
      <c r="H7" s="260"/>
      <c r="I7" s="260"/>
      <c r="J7" s="260"/>
      <c r="K7" s="35"/>
      <c r="L7" s="35"/>
      <c r="M7" s="35"/>
      <c r="N7" s="35"/>
      <c r="O7" s="261" t="s">
        <v>129</v>
      </c>
      <c r="P7" s="262"/>
      <c r="Q7" s="262"/>
      <c r="R7" s="262"/>
      <c r="S7" s="262"/>
      <c r="T7" s="262"/>
      <c r="U7" s="262"/>
      <c r="V7" s="262"/>
      <c r="W7" s="262"/>
      <c r="X7" s="262"/>
      <c r="Y7" s="262"/>
      <c r="Z7" s="262"/>
      <c r="AA7" s="262"/>
      <c r="AB7" s="262"/>
    </row>
    <row r="8" spans="2:34" ht="18" customHeight="1" x14ac:dyDescent="0.25">
      <c r="D8" s="263" t="s">
        <v>163</v>
      </c>
      <c r="E8" s="264"/>
      <c r="F8" s="264" t="s">
        <v>9</v>
      </c>
      <c r="G8" s="271" t="s">
        <v>124</v>
      </c>
      <c r="H8" s="264" t="s">
        <v>162</v>
      </c>
      <c r="I8" s="274" t="s">
        <v>127</v>
      </c>
      <c r="J8" s="274" t="s">
        <v>128</v>
      </c>
      <c r="K8" s="278" t="s">
        <v>186</v>
      </c>
      <c r="L8" s="279"/>
      <c r="M8" s="282" t="s">
        <v>187</v>
      </c>
      <c r="N8" s="283"/>
      <c r="O8" s="255"/>
      <c r="P8" s="256"/>
      <c r="Q8" s="256"/>
      <c r="R8" s="256"/>
      <c r="S8" s="16"/>
      <c r="T8" s="16"/>
      <c r="U8" s="16"/>
      <c r="V8" s="286"/>
      <c r="W8" s="287"/>
      <c r="X8" s="287"/>
      <c r="Y8" s="287"/>
      <c r="Z8" s="287"/>
      <c r="AA8" s="287"/>
      <c r="AB8" s="287"/>
    </row>
    <row r="9" spans="2:34" ht="18" customHeight="1" x14ac:dyDescent="0.25">
      <c r="D9" s="265"/>
      <c r="E9" s="266"/>
      <c r="F9" s="266"/>
      <c r="G9" s="272"/>
      <c r="H9" s="266"/>
      <c r="I9" s="275"/>
      <c r="J9" s="275"/>
      <c r="K9" s="280"/>
      <c r="L9" s="281"/>
      <c r="M9" s="284"/>
      <c r="N9" s="285"/>
      <c r="O9" s="288" t="s">
        <v>188</v>
      </c>
      <c r="P9" s="289"/>
      <c r="Q9" s="289"/>
      <c r="R9" s="289"/>
      <c r="S9" s="289"/>
      <c r="T9" s="289"/>
      <c r="U9" s="290"/>
      <c r="V9" s="291" t="s">
        <v>189</v>
      </c>
      <c r="W9" s="292"/>
      <c r="X9" s="292"/>
      <c r="Y9" s="292"/>
      <c r="Z9" s="292"/>
      <c r="AA9" s="292"/>
      <c r="AB9" s="292"/>
    </row>
    <row r="10" spans="2:34" ht="18" customHeight="1" thickBot="1" x14ac:dyDescent="0.3">
      <c r="D10" s="267"/>
      <c r="E10" s="268"/>
      <c r="F10" s="268"/>
      <c r="G10" s="272"/>
      <c r="H10" s="268"/>
      <c r="I10" s="276"/>
      <c r="J10" s="276"/>
      <c r="K10" s="251" t="s">
        <v>125</v>
      </c>
      <c r="L10" s="253" t="s">
        <v>121</v>
      </c>
      <c r="M10" s="251" t="s">
        <v>125</v>
      </c>
      <c r="N10" s="253" t="s">
        <v>121</v>
      </c>
      <c r="O10" s="255" t="s">
        <v>13</v>
      </c>
      <c r="P10" s="256"/>
      <c r="Q10" s="256"/>
      <c r="R10" s="256"/>
      <c r="S10" s="256"/>
      <c r="T10" s="256"/>
      <c r="U10" s="257"/>
      <c r="V10" s="242" t="s">
        <v>13</v>
      </c>
      <c r="W10" s="243"/>
      <c r="X10" s="243"/>
      <c r="Y10" s="243"/>
      <c r="Z10" s="243"/>
      <c r="AA10" s="243"/>
      <c r="AB10" s="243"/>
    </row>
    <row r="11" spans="2:34" ht="152.25" customHeight="1" thickBot="1" x14ac:dyDescent="0.3">
      <c r="B11" s="67" t="s">
        <v>190</v>
      </c>
      <c r="C11" s="67" t="s">
        <v>191</v>
      </c>
      <c r="D11" s="305"/>
      <c r="E11" s="270"/>
      <c r="F11" s="270"/>
      <c r="G11" s="273"/>
      <c r="H11" s="270"/>
      <c r="I11" s="277"/>
      <c r="J11" s="277"/>
      <c r="K11" s="252"/>
      <c r="L11" s="254"/>
      <c r="M11" s="252"/>
      <c r="N11" s="254"/>
      <c r="O11" s="17" t="s">
        <v>126</v>
      </c>
      <c r="P11" s="17" t="s">
        <v>122</v>
      </c>
      <c r="Q11" s="18" t="s">
        <v>135</v>
      </c>
      <c r="R11" s="18" t="s">
        <v>134</v>
      </c>
      <c r="S11" s="19" t="s">
        <v>136</v>
      </c>
      <c r="T11" s="19" t="s">
        <v>137</v>
      </c>
      <c r="U11" s="33" t="s">
        <v>120</v>
      </c>
      <c r="V11" s="39" t="s">
        <v>126</v>
      </c>
      <c r="W11" s="20" t="s">
        <v>122</v>
      </c>
      <c r="X11" s="31" t="s">
        <v>135</v>
      </c>
      <c r="Y11" s="31" t="s">
        <v>134</v>
      </c>
      <c r="Z11" s="32" t="s">
        <v>136</v>
      </c>
      <c r="AA11" s="32" t="s">
        <v>137</v>
      </c>
      <c r="AB11" s="20" t="s">
        <v>120</v>
      </c>
    </row>
    <row r="12" spans="2:34" ht="165" customHeight="1" x14ac:dyDescent="0.25">
      <c r="B12" s="68" t="s">
        <v>192</v>
      </c>
      <c r="C12" s="68" t="s">
        <v>193</v>
      </c>
      <c r="D12" s="303" t="s">
        <v>181</v>
      </c>
      <c r="E12" s="21" t="s">
        <v>0</v>
      </c>
      <c r="F12" s="69" t="s">
        <v>0</v>
      </c>
      <c r="G12" s="21" t="s">
        <v>139</v>
      </c>
      <c r="H12" s="21" t="s">
        <v>46</v>
      </c>
      <c r="I12" s="22">
        <v>0</v>
      </c>
      <c r="J12" s="22">
        <v>0</v>
      </c>
      <c r="K12" s="70" t="s">
        <v>194</v>
      </c>
      <c r="L12" s="24">
        <v>22136993914</v>
      </c>
      <c r="M12" s="70">
        <v>927</v>
      </c>
      <c r="N12" s="70">
        <v>55182598653</v>
      </c>
      <c r="O12" s="23" t="s">
        <v>194</v>
      </c>
      <c r="P12" s="24">
        <v>27423144329</v>
      </c>
      <c r="Q12" s="11">
        <f>IFERROR((1-(O12/K12)),0)</f>
        <v>0</v>
      </c>
      <c r="R12" s="11">
        <f>IFERROR((1-(P12/L12)),0)</f>
        <v>-0.23879260370835187</v>
      </c>
      <c r="S12" s="12">
        <f>IFERROR((Q12/J12),0)</f>
        <v>0</v>
      </c>
      <c r="T12" s="12">
        <f>IFERROR((R12/I12),0)</f>
        <v>0</v>
      </c>
      <c r="U12" s="23"/>
      <c r="V12" s="40">
        <v>995</v>
      </c>
      <c r="W12" s="24">
        <v>69388175215</v>
      </c>
      <c r="X12" s="9">
        <f>IFERROR((1-(V12/M12)),0)</f>
        <v>-7.3354908306364708E-2</v>
      </c>
      <c r="Y12" s="9">
        <f>IFERROR((1-(W12/N12)),0)</f>
        <v>-0.25742855372447582</v>
      </c>
      <c r="Z12" s="10">
        <f>IFERROR((X12/J12),0)</f>
        <v>0</v>
      </c>
      <c r="AA12" s="10">
        <f>IFERROR((Y12/I12),0)</f>
        <v>0</v>
      </c>
      <c r="AB12" s="25"/>
    </row>
    <row r="13" spans="2:34" ht="285" x14ac:dyDescent="0.25">
      <c r="B13" s="68" t="s">
        <v>195</v>
      </c>
      <c r="C13" s="68" t="s">
        <v>196</v>
      </c>
      <c r="D13" s="304"/>
      <c r="E13" s="26" t="s">
        <v>1</v>
      </c>
      <c r="F13" s="26" t="s">
        <v>141</v>
      </c>
      <c r="G13" s="26" t="s">
        <v>138</v>
      </c>
      <c r="H13" s="21" t="s">
        <v>46</v>
      </c>
      <c r="I13" s="22">
        <v>0</v>
      </c>
      <c r="J13" s="22">
        <v>0</v>
      </c>
      <c r="K13" s="70" t="s">
        <v>194</v>
      </c>
      <c r="L13" s="24">
        <v>11401291068</v>
      </c>
      <c r="M13" s="70"/>
      <c r="N13" s="70">
        <v>21965685538</v>
      </c>
      <c r="O13" s="23" t="s">
        <v>194</v>
      </c>
      <c r="P13" s="24">
        <v>13120815526</v>
      </c>
      <c r="Q13" s="11">
        <f t="shared" ref="Q13:R32" si="0">IFERROR((1-(O13/K13)),0)</f>
        <v>0</v>
      </c>
      <c r="R13" s="11">
        <f t="shared" si="0"/>
        <v>-0.15081839835018229</v>
      </c>
      <c r="S13" s="12">
        <f t="shared" ref="S13:S32" si="1">IFERROR((Q13/J13),0)</f>
        <v>0</v>
      </c>
      <c r="T13" s="12">
        <f t="shared" ref="T13:T32" si="2">IFERROR((R13/I13),0)</f>
        <v>0</v>
      </c>
      <c r="U13" s="23"/>
      <c r="V13" s="40"/>
      <c r="W13" s="24">
        <v>24869039401</v>
      </c>
      <c r="X13" s="9">
        <f t="shared" ref="X13:Y32" si="3">IFERROR((1-(V13/M13)),0)</f>
        <v>0</v>
      </c>
      <c r="Y13" s="9">
        <f t="shared" si="3"/>
        <v>-0.13217679266041027</v>
      </c>
      <c r="Z13" s="10">
        <f t="shared" ref="Z13:Z32" si="4">IFERROR((X13/J13),0)</f>
        <v>0</v>
      </c>
      <c r="AA13" s="10">
        <f t="shared" ref="AA13:AA32" si="5">IFERROR((Y13/I13),0)</f>
        <v>0</v>
      </c>
      <c r="AB13" s="25"/>
    </row>
    <row r="14" spans="2:34" ht="79.5" customHeight="1" x14ac:dyDescent="0.25">
      <c r="B14" s="71" t="s">
        <v>197</v>
      </c>
      <c r="C14" s="71"/>
      <c r="D14" s="302" t="s">
        <v>10</v>
      </c>
      <c r="E14" s="247" t="s">
        <v>2</v>
      </c>
      <c r="F14" s="72" t="s">
        <v>50</v>
      </c>
      <c r="G14" s="26" t="s">
        <v>151</v>
      </c>
      <c r="H14" s="26" t="s">
        <v>46</v>
      </c>
      <c r="I14" s="73">
        <v>0</v>
      </c>
      <c r="J14" s="73">
        <v>0</v>
      </c>
      <c r="K14" s="74" t="s">
        <v>194</v>
      </c>
      <c r="L14" s="74">
        <v>0</v>
      </c>
      <c r="M14" s="74"/>
      <c r="N14" s="74"/>
      <c r="O14" s="59"/>
      <c r="P14" s="24">
        <v>15404919</v>
      </c>
      <c r="Q14" s="11">
        <f t="shared" si="0"/>
        <v>0</v>
      </c>
      <c r="R14" s="11">
        <f t="shared" si="0"/>
        <v>0</v>
      </c>
      <c r="S14" s="12">
        <f t="shared" si="1"/>
        <v>0</v>
      </c>
      <c r="T14" s="12">
        <f t="shared" si="2"/>
        <v>0</v>
      </c>
      <c r="U14" s="23"/>
      <c r="V14" s="40">
        <v>40</v>
      </c>
      <c r="W14" s="24"/>
      <c r="X14" s="9">
        <f t="shared" si="3"/>
        <v>0</v>
      </c>
      <c r="Y14" s="9">
        <f t="shared" si="3"/>
        <v>0</v>
      </c>
      <c r="Z14" s="10">
        <f t="shared" si="4"/>
        <v>0</v>
      </c>
      <c r="AA14" s="10">
        <f t="shared" si="5"/>
        <v>0</v>
      </c>
      <c r="AB14" s="25"/>
      <c r="AF14" s="75"/>
      <c r="AH14" s="76"/>
    </row>
    <row r="15" spans="2:34" ht="90" x14ac:dyDescent="0.25">
      <c r="B15" s="71"/>
      <c r="C15" s="71" t="s">
        <v>198</v>
      </c>
      <c r="D15" s="302"/>
      <c r="E15" s="247"/>
      <c r="F15" s="72" t="s">
        <v>144</v>
      </c>
      <c r="G15" s="26" t="s">
        <v>142</v>
      </c>
      <c r="H15" s="26"/>
      <c r="I15" s="77"/>
      <c r="J15" s="77"/>
      <c r="K15" s="74"/>
      <c r="L15" s="24">
        <v>4306412</v>
      </c>
      <c r="M15" s="74"/>
      <c r="N15" s="74">
        <v>171155200</v>
      </c>
      <c r="O15" s="59"/>
      <c r="P15" s="78">
        <v>67743950</v>
      </c>
      <c r="Q15" s="11">
        <f t="shared" si="0"/>
        <v>0</v>
      </c>
      <c r="R15" s="11">
        <f t="shared" si="0"/>
        <v>-14.730949570082936</v>
      </c>
      <c r="S15" s="12">
        <f t="shared" si="1"/>
        <v>0</v>
      </c>
      <c r="T15" s="12">
        <f t="shared" si="2"/>
        <v>0</v>
      </c>
      <c r="U15" s="23"/>
      <c r="V15" s="40"/>
      <c r="W15" s="24">
        <v>265485391</v>
      </c>
      <c r="X15" s="9">
        <f t="shared" si="3"/>
        <v>0</v>
      </c>
      <c r="Y15" s="9">
        <f t="shared" si="3"/>
        <v>-0.55113832942265262</v>
      </c>
      <c r="Z15" s="10">
        <f t="shared" si="4"/>
        <v>0</v>
      </c>
      <c r="AA15" s="10">
        <f t="shared" si="5"/>
        <v>0</v>
      </c>
      <c r="AB15" s="25"/>
    </row>
    <row r="16" spans="2:34" ht="117" customHeight="1" x14ac:dyDescent="0.25">
      <c r="B16" s="68"/>
      <c r="C16" s="68" t="s">
        <v>199</v>
      </c>
      <c r="D16" s="302" t="s">
        <v>11</v>
      </c>
      <c r="E16" s="247" t="s">
        <v>3</v>
      </c>
      <c r="F16" s="79" t="s">
        <v>145</v>
      </c>
      <c r="G16" s="80" t="s">
        <v>194</v>
      </c>
      <c r="H16" s="79" t="s">
        <v>45</v>
      </c>
      <c r="I16" s="81">
        <v>1.4999999999999999E-2</v>
      </c>
      <c r="J16" s="82">
        <v>0</v>
      </c>
      <c r="K16" s="83"/>
      <c r="L16" s="56">
        <v>696986241</v>
      </c>
      <c r="M16" s="84"/>
      <c r="N16" s="84">
        <v>1483474112</v>
      </c>
      <c r="O16" s="59"/>
      <c r="P16" s="78">
        <v>684434361</v>
      </c>
      <c r="Q16" s="11">
        <f t="shared" si="0"/>
        <v>0</v>
      </c>
      <c r="R16" s="85">
        <f t="shared" si="0"/>
        <v>1.8008791654181344E-2</v>
      </c>
      <c r="S16" s="12">
        <f t="shared" si="1"/>
        <v>0</v>
      </c>
      <c r="T16" s="12">
        <f t="shared" si="2"/>
        <v>1.2005861102787563</v>
      </c>
      <c r="U16" s="86" t="s">
        <v>200</v>
      </c>
      <c r="V16" s="40"/>
      <c r="W16" s="24">
        <v>1227165445</v>
      </c>
      <c r="X16" s="9">
        <f t="shared" si="3"/>
        <v>0</v>
      </c>
      <c r="Y16" s="9">
        <f t="shared" si="3"/>
        <v>0.17277596213286661</v>
      </c>
      <c r="Z16" s="10">
        <f t="shared" si="4"/>
        <v>0</v>
      </c>
      <c r="AA16" s="10">
        <f>IFERROR((Y16/I16),0)</f>
        <v>11.518397475524441</v>
      </c>
      <c r="AB16" s="87"/>
    </row>
    <row r="17" spans="2:28" ht="48" customHeight="1" x14ac:dyDescent="0.25">
      <c r="B17" s="68" t="s">
        <v>201</v>
      </c>
      <c r="C17" s="68"/>
      <c r="D17" s="302"/>
      <c r="E17" s="247"/>
      <c r="F17" s="79" t="s">
        <v>143</v>
      </c>
      <c r="G17" s="79" t="s">
        <v>140</v>
      </c>
      <c r="H17" s="80" t="s">
        <v>46</v>
      </c>
      <c r="I17" s="82">
        <v>0</v>
      </c>
      <c r="J17" s="82">
        <v>0</v>
      </c>
      <c r="K17" s="88" t="s">
        <v>194</v>
      </c>
      <c r="L17" s="88">
        <v>0</v>
      </c>
      <c r="M17" s="83">
        <v>260</v>
      </c>
      <c r="N17" s="83">
        <v>183228100</v>
      </c>
      <c r="O17" s="40" t="s">
        <v>194</v>
      </c>
      <c r="P17" s="24">
        <v>0</v>
      </c>
      <c r="Q17" s="84">
        <f t="shared" si="0"/>
        <v>0</v>
      </c>
      <c r="R17" s="84">
        <f t="shared" si="0"/>
        <v>0</v>
      </c>
      <c r="S17" s="40">
        <f t="shared" si="1"/>
        <v>0</v>
      </c>
      <c r="T17" s="24">
        <f t="shared" si="2"/>
        <v>0</v>
      </c>
      <c r="U17" s="84"/>
      <c r="V17" s="83">
        <v>100</v>
      </c>
      <c r="W17" s="89">
        <v>67193000</v>
      </c>
      <c r="X17" s="9">
        <f t="shared" si="3"/>
        <v>0.61538461538461542</v>
      </c>
      <c r="Y17" s="9">
        <f t="shared" si="3"/>
        <v>0.63328223127347827</v>
      </c>
      <c r="Z17" s="10">
        <f t="shared" si="4"/>
        <v>0</v>
      </c>
      <c r="AA17" s="10">
        <f t="shared" si="5"/>
        <v>0</v>
      </c>
      <c r="AB17" s="25"/>
    </row>
    <row r="18" spans="2:28" ht="33.75" customHeight="1" x14ac:dyDescent="0.25">
      <c r="B18" s="68"/>
      <c r="C18" s="68" t="s">
        <v>202</v>
      </c>
      <c r="D18" s="302"/>
      <c r="E18" s="26" t="s">
        <v>4</v>
      </c>
      <c r="F18" s="79" t="s">
        <v>147</v>
      </c>
      <c r="G18" s="80" t="s">
        <v>194</v>
      </c>
      <c r="H18" s="80" t="s">
        <v>45</v>
      </c>
      <c r="I18" s="90">
        <v>1.4999999999999999E-2</v>
      </c>
      <c r="J18" s="82">
        <v>0</v>
      </c>
      <c r="K18" s="88" t="s">
        <v>194</v>
      </c>
      <c r="L18" s="24">
        <v>665347860</v>
      </c>
      <c r="M18" s="88"/>
      <c r="N18" s="88">
        <v>1238490299</v>
      </c>
      <c r="O18" s="23" t="s">
        <v>194</v>
      </c>
      <c r="P18" s="24">
        <v>548041604</v>
      </c>
      <c r="Q18" s="11">
        <f t="shared" si="0"/>
        <v>0</v>
      </c>
      <c r="R18" s="11">
        <f t="shared" si="0"/>
        <v>0.1763081585623496</v>
      </c>
      <c r="S18" s="12">
        <f t="shared" si="1"/>
        <v>0</v>
      </c>
      <c r="T18" s="12">
        <f t="shared" si="2"/>
        <v>11.753877237489974</v>
      </c>
      <c r="U18" s="86" t="s">
        <v>203</v>
      </c>
      <c r="V18" s="40"/>
      <c r="W18" s="24">
        <v>1091482167</v>
      </c>
      <c r="X18" s="9">
        <f t="shared" si="3"/>
        <v>0</v>
      </c>
      <c r="Y18" s="9">
        <f t="shared" si="3"/>
        <v>0.11869946185182023</v>
      </c>
      <c r="Z18" s="10">
        <f t="shared" si="4"/>
        <v>0</v>
      </c>
      <c r="AA18" s="10">
        <f t="shared" si="5"/>
        <v>7.9132974567880154</v>
      </c>
      <c r="AB18" s="87"/>
    </row>
    <row r="19" spans="2:28" ht="38.25" customHeight="1" x14ac:dyDescent="0.25">
      <c r="B19" s="68"/>
      <c r="C19" s="68" t="s">
        <v>204</v>
      </c>
      <c r="D19" s="302"/>
      <c r="E19" s="247" t="s">
        <v>5</v>
      </c>
      <c r="F19" s="26" t="s">
        <v>205</v>
      </c>
      <c r="G19" s="26" t="s">
        <v>142</v>
      </c>
      <c r="H19" s="21" t="s">
        <v>46</v>
      </c>
      <c r="I19" s="22">
        <v>0</v>
      </c>
      <c r="J19" s="22">
        <v>0</v>
      </c>
      <c r="K19" s="70" t="s">
        <v>194</v>
      </c>
      <c r="L19" s="70">
        <v>2693748842</v>
      </c>
      <c r="M19" s="70"/>
      <c r="N19" s="70">
        <v>6013464737</v>
      </c>
      <c r="O19" s="23" t="s">
        <v>194</v>
      </c>
      <c r="P19" s="24">
        <v>3428119085</v>
      </c>
      <c r="Q19" s="11">
        <f t="shared" si="0"/>
        <v>0</v>
      </c>
      <c r="R19" s="11">
        <f t="shared" si="0"/>
        <v>-0.27262016100014708</v>
      </c>
      <c r="S19" s="12">
        <f t="shared" si="1"/>
        <v>0</v>
      </c>
      <c r="T19" s="12">
        <f t="shared" si="2"/>
        <v>0</v>
      </c>
      <c r="U19" s="23"/>
      <c r="V19" s="40"/>
      <c r="W19" s="24">
        <v>6984649412</v>
      </c>
      <c r="X19" s="9">
        <f t="shared" si="3"/>
        <v>0</v>
      </c>
      <c r="Y19" s="9">
        <f t="shared" si="3"/>
        <v>-0.16150168288581424</v>
      </c>
      <c r="Z19" s="10">
        <f t="shared" si="4"/>
        <v>0</v>
      </c>
      <c r="AA19" s="10">
        <f t="shared" si="5"/>
        <v>0</v>
      </c>
      <c r="AB19" s="25"/>
    </row>
    <row r="20" spans="2:28" ht="38.25" customHeight="1" x14ac:dyDescent="0.25">
      <c r="B20" s="68"/>
      <c r="C20" s="91" t="s">
        <v>206</v>
      </c>
      <c r="D20" s="302"/>
      <c r="E20" s="247"/>
      <c r="F20" s="26" t="s">
        <v>207</v>
      </c>
      <c r="G20" s="26" t="s">
        <v>208</v>
      </c>
      <c r="H20" s="21" t="s">
        <v>46</v>
      </c>
      <c r="I20" s="22">
        <v>0</v>
      </c>
      <c r="J20" s="22">
        <v>0</v>
      </c>
      <c r="K20" s="70" t="s">
        <v>194</v>
      </c>
      <c r="L20" s="70">
        <v>0</v>
      </c>
      <c r="M20" s="70"/>
      <c r="N20" s="70">
        <v>0</v>
      </c>
      <c r="O20" s="23" t="s">
        <v>194</v>
      </c>
      <c r="P20" s="24">
        <v>0</v>
      </c>
      <c r="Q20" s="11">
        <f t="shared" si="0"/>
        <v>0</v>
      </c>
      <c r="R20" s="11">
        <f t="shared" si="0"/>
        <v>0</v>
      </c>
      <c r="S20" s="12">
        <f t="shared" si="1"/>
        <v>0</v>
      </c>
      <c r="T20" s="12">
        <f t="shared" si="2"/>
        <v>0</v>
      </c>
      <c r="U20" s="23"/>
      <c r="V20" s="40"/>
      <c r="W20" s="24">
        <v>0</v>
      </c>
      <c r="X20" s="9">
        <f t="shared" si="3"/>
        <v>0</v>
      </c>
      <c r="Y20" s="9">
        <f t="shared" si="3"/>
        <v>0</v>
      </c>
      <c r="Z20" s="10">
        <f t="shared" si="4"/>
        <v>0</v>
      </c>
      <c r="AA20" s="10">
        <f t="shared" si="5"/>
        <v>0</v>
      </c>
      <c r="AB20" s="25"/>
    </row>
    <row r="21" spans="2:28" ht="45.75" customHeight="1" x14ac:dyDescent="0.25">
      <c r="B21" s="68" t="s">
        <v>209</v>
      </c>
      <c r="C21" s="68" t="s">
        <v>210</v>
      </c>
      <c r="D21" s="302"/>
      <c r="E21" s="247"/>
      <c r="F21" s="26" t="s">
        <v>51</v>
      </c>
      <c r="G21" s="26" t="s">
        <v>142</v>
      </c>
      <c r="H21" s="21" t="s">
        <v>46</v>
      </c>
      <c r="I21" s="22">
        <v>0</v>
      </c>
      <c r="J21" s="22">
        <v>0</v>
      </c>
      <c r="K21" s="70" t="s">
        <v>194</v>
      </c>
      <c r="L21" s="24">
        <v>257904490</v>
      </c>
      <c r="M21" s="70"/>
      <c r="N21" s="70">
        <v>1043425739</v>
      </c>
      <c r="O21" s="23" t="s">
        <v>194</v>
      </c>
      <c r="P21" s="24">
        <v>689235062</v>
      </c>
      <c r="Q21" s="11">
        <f t="shared" si="0"/>
        <v>0</v>
      </c>
      <c r="R21" s="11">
        <f t="shared" si="0"/>
        <v>-1.6724430505261849</v>
      </c>
      <c r="S21" s="12">
        <f t="shared" si="1"/>
        <v>0</v>
      </c>
      <c r="T21" s="12">
        <f t="shared" si="2"/>
        <v>0</v>
      </c>
      <c r="U21" s="23"/>
      <c r="V21" s="40"/>
      <c r="W21" s="24">
        <v>1609107262</v>
      </c>
      <c r="X21" s="9">
        <f t="shared" si="3"/>
        <v>0</v>
      </c>
      <c r="Y21" s="9">
        <f t="shared" si="3"/>
        <v>-0.54213874725971278</v>
      </c>
      <c r="Z21" s="10">
        <f t="shared" si="4"/>
        <v>0</v>
      </c>
      <c r="AA21" s="10">
        <f t="shared" si="5"/>
        <v>0</v>
      </c>
      <c r="AB21" s="25"/>
    </row>
    <row r="22" spans="2:28" ht="63.75" customHeight="1" x14ac:dyDescent="0.25">
      <c r="B22" s="68"/>
      <c r="C22" s="68" t="s">
        <v>211</v>
      </c>
      <c r="D22" s="302"/>
      <c r="E22" s="247"/>
      <c r="F22" s="26" t="s">
        <v>52</v>
      </c>
      <c r="G22" s="26" t="s">
        <v>152</v>
      </c>
      <c r="H22" s="21" t="s">
        <v>46</v>
      </c>
      <c r="I22" s="22">
        <v>0</v>
      </c>
      <c r="J22" s="22">
        <v>0</v>
      </c>
      <c r="K22" s="70" t="s">
        <v>194</v>
      </c>
      <c r="L22" s="24">
        <v>1094309980</v>
      </c>
      <c r="M22" s="70">
        <f>+'[2]Q Serv Administrativos'!D2</f>
        <v>345671.174</v>
      </c>
      <c r="N22" s="70">
        <v>2862057796</v>
      </c>
      <c r="O22" s="23" t="s">
        <v>194</v>
      </c>
      <c r="P22" s="24">
        <v>1384275019</v>
      </c>
      <c r="Q22" s="11">
        <f t="shared" si="0"/>
        <v>0</v>
      </c>
      <c r="R22" s="11">
        <f t="shared" si="0"/>
        <v>-0.26497523032733383</v>
      </c>
      <c r="S22" s="12">
        <f t="shared" si="1"/>
        <v>0</v>
      </c>
      <c r="T22" s="12">
        <f t="shared" si="2"/>
        <v>0</v>
      </c>
      <c r="U22" s="86" t="s">
        <v>212</v>
      </c>
      <c r="V22" s="40">
        <f>+'[2]Q Serv Administrativos'!F2</f>
        <v>393659.24972399988</v>
      </c>
      <c r="W22" s="24">
        <v>3527661369</v>
      </c>
      <c r="X22" s="9">
        <f t="shared" si="3"/>
        <v>-0.13882579553480467</v>
      </c>
      <c r="Y22" s="9">
        <f t="shared" si="3"/>
        <v>-0.23256119213603754</v>
      </c>
      <c r="Z22" s="10">
        <f t="shared" si="4"/>
        <v>0</v>
      </c>
      <c r="AA22" s="10">
        <f t="shared" si="5"/>
        <v>0</v>
      </c>
      <c r="AB22" s="86" t="s">
        <v>213</v>
      </c>
    </row>
    <row r="23" spans="2:28" ht="36.75" customHeight="1" x14ac:dyDescent="0.25">
      <c r="B23" s="307" t="s">
        <v>214</v>
      </c>
      <c r="C23" s="309" t="s">
        <v>215</v>
      </c>
      <c r="D23" s="302"/>
      <c r="E23" s="248" t="s">
        <v>6</v>
      </c>
      <c r="F23" s="72" t="s">
        <v>153</v>
      </c>
      <c r="G23" s="26" t="s">
        <v>155</v>
      </c>
      <c r="H23" s="21" t="s">
        <v>46</v>
      </c>
      <c r="I23" s="22">
        <v>0</v>
      </c>
      <c r="J23" s="22">
        <v>0</v>
      </c>
      <c r="K23" s="70" t="s">
        <v>194</v>
      </c>
      <c r="L23" s="70">
        <v>0</v>
      </c>
      <c r="M23" s="311">
        <v>2489951</v>
      </c>
      <c r="N23" s="70">
        <v>0</v>
      </c>
      <c r="O23" s="23" t="s">
        <v>194</v>
      </c>
      <c r="P23" s="23">
        <v>0</v>
      </c>
      <c r="Q23" s="11">
        <f t="shared" si="0"/>
        <v>0</v>
      </c>
      <c r="R23" s="11">
        <f t="shared" si="0"/>
        <v>0</v>
      </c>
      <c r="S23" s="12">
        <f t="shared" si="1"/>
        <v>0</v>
      </c>
      <c r="T23" s="12">
        <f t="shared" si="2"/>
        <v>0</v>
      </c>
      <c r="U23" s="23"/>
      <c r="V23" s="313">
        <v>3582531</v>
      </c>
      <c r="W23" s="24">
        <v>0</v>
      </c>
      <c r="X23" s="9">
        <f t="shared" si="3"/>
        <v>-0.43879578353148307</v>
      </c>
      <c r="Y23" s="9">
        <f t="shared" si="3"/>
        <v>0</v>
      </c>
      <c r="Z23" s="10">
        <f t="shared" si="4"/>
        <v>0</v>
      </c>
      <c r="AA23" s="10">
        <f t="shared" si="5"/>
        <v>0</v>
      </c>
      <c r="AB23" s="93" t="s">
        <v>216</v>
      </c>
    </row>
    <row r="24" spans="2:28" ht="54" customHeight="1" x14ac:dyDescent="0.25">
      <c r="B24" s="308"/>
      <c r="C24" s="310"/>
      <c r="D24" s="302"/>
      <c r="E24" s="249"/>
      <c r="F24" s="72" t="s">
        <v>154</v>
      </c>
      <c r="G24" s="26" t="s">
        <v>156</v>
      </c>
      <c r="H24" s="21" t="s">
        <v>46</v>
      </c>
      <c r="I24" s="22">
        <v>0</v>
      </c>
      <c r="J24" s="22">
        <v>0</v>
      </c>
      <c r="K24" s="70" t="s">
        <v>194</v>
      </c>
      <c r="L24" s="70">
        <v>0</v>
      </c>
      <c r="M24" s="312"/>
      <c r="N24" s="70">
        <v>0</v>
      </c>
      <c r="O24" s="23" t="s">
        <v>194</v>
      </c>
      <c r="P24" s="23">
        <v>0</v>
      </c>
      <c r="Q24" s="11">
        <f t="shared" si="0"/>
        <v>0</v>
      </c>
      <c r="R24" s="11">
        <f t="shared" si="0"/>
        <v>0</v>
      </c>
      <c r="S24" s="12">
        <f t="shared" si="1"/>
        <v>0</v>
      </c>
      <c r="T24" s="12">
        <f t="shared" si="2"/>
        <v>0</v>
      </c>
      <c r="U24" s="23"/>
      <c r="V24" s="314"/>
      <c r="W24" s="24">
        <v>0</v>
      </c>
      <c r="X24" s="9">
        <f t="shared" si="3"/>
        <v>0</v>
      </c>
      <c r="Y24" s="9">
        <f t="shared" si="3"/>
        <v>0</v>
      </c>
      <c r="Z24" s="10">
        <f t="shared" si="4"/>
        <v>0</v>
      </c>
      <c r="AA24" s="10">
        <f t="shared" si="5"/>
        <v>0</v>
      </c>
      <c r="AB24" s="25"/>
    </row>
    <row r="25" spans="2:28" ht="89.1" customHeight="1" x14ac:dyDescent="0.25">
      <c r="B25" s="68" t="s">
        <v>217</v>
      </c>
      <c r="C25" s="68" t="s">
        <v>218</v>
      </c>
      <c r="D25" s="302"/>
      <c r="E25" s="239" t="s">
        <v>58</v>
      </c>
      <c r="F25" s="26" t="s">
        <v>49</v>
      </c>
      <c r="G25" s="26" t="s">
        <v>142</v>
      </c>
      <c r="H25" s="21" t="s">
        <v>46</v>
      </c>
      <c r="I25" s="22">
        <v>0</v>
      </c>
      <c r="J25" s="22">
        <v>0</v>
      </c>
      <c r="K25" s="70" t="s">
        <v>194</v>
      </c>
      <c r="L25" s="24">
        <v>248103757</v>
      </c>
      <c r="M25" s="70"/>
      <c r="N25" s="70">
        <v>658893446</v>
      </c>
      <c r="O25" s="23" t="s">
        <v>194</v>
      </c>
      <c r="P25" s="24">
        <v>238298991</v>
      </c>
      <c r="Q25" s="11">
        <f t="shared" si="0"/>
        <v>0</v>
      </c>
      <c r="R25" s="11">
        <f t="shared" si="0"/>
        <v>3.9518813090766658E-2</v>
      </c>
      <c r="S25" s="12">
        <f t="shared" si="1"/>
        <v>0</v>
      </c>
      <c r="T25" s="12">
        <f t="shared" si="2"/>
        <v>0</v>
      </c>
      <c r="U25" s="86" t="s">
        <v>219</v>
      </c>
      <c r="V25" s="40"/>
      <c r="W25" s="24">
        <v>489350900</v>
      </c>
      <c r="X25" s="9">
        <f t="shared" si="3"/>
        <v>0</v>
      </c>
      <c r="Y25" s="9">
        <f t="shared" si="3"/>
        <v>0.25731405742348212</v>
      </c>
      <c r="Z25" s="10">
        <f t="shared" si="4"/>
        <v>0</v>
      </c>
      <c r="AA25" s="10">
        <f t="shared" si="5"/>
        <v>0</v>
      </c>
      <c r="AB25" s="25"/>
    </row>
    <row r="26" spans="2:28" ht="89.1" customHeight="1" x14ac:dyDescent="0.25">
      <c r="B26" s="68" t="s">
        <v>220</v>
      </c>
      <c r="C26" s="91" t="s">
        <v>221</v>
      </c>
      <c r="D26" s="302"/>
      <c r="E26" s="250"/>
      <c r="F26" s="72" t="s">
        <v>48</v>
      </c>
      <c r="G26" s="26" t="s">
        <v>142</v>
      </c>
      <c r="H26" s="21" t="s">
        <v>46</v>
      </c>
      <c r="I26" s="22">
        <v>0</v>
      </c>
      <c r="J26" s="22">
        <v>0</v>
      </c>
      <c r="K26" s="70" t="s">
        <v>194</v>
      </c>
      <c r="L26" s="24">
        <v>1020416208</v>
      </c>
      <c r="M26" s="70"/>
      <c r="N26" s="70">
        <v>3658661785</v>
      </c>
      <c r="O26" s="23" t="s">
        <v>194</v>
      </c>
      <c r="P26" s="24">
        <v>856258720</v>
      </c>
      <c r="Q26" s="11">
        <f t="shared" si="0"/>
        <v>0</v>
      </c>
      <c r="R26" s="11">
        <f t="shared" si="0"/>
        <v>0.16087306994245631</v>
      </c>
      <c r="S26" s="12">
        <f t="shared" si="1"/>
        <v>0</v>
      </c>
      <c r="T26" s="12">
        <f t="shared" si="2"/>
        <v>0</v>
      </c>
      <c r="U26" s="86" t="s">
        <v>222</v>
      </c>
      <c r="V26" s="40"/>
      <c r="W26" s="24">
        <v>2440735981</v>
      </c>
      <c r="X26" s="9">
        <f t="shared" si="3"/>
        <v>0</v>
      </c>
      <c r="Y26" s="9">
        <f t="shared" si="3"/>
        <v>0.33288832791085665</v>
      </c>
      <c r="Z26" s="10">
        <f t="shared" si="4"/>
        <v>0</v>
      </c>
      <c r="AA26" s="10">
        <f t="shared" si="5"/>
        <v>0</v>
      </c>
      <c r="AB26" s="25"/>
    </row>
    <row r="27" spans="2:28" ht="60" x14ac:dyDescent="0.25">
      <c r="B27" s="68" t="s">
        <v>217</v>
      </c>
      <c r="C27" s="91" t="s">
        <v>223</v>
      </c>
      <c r="D27" s="302"/>
      <c r="E27" s="239" t="s">
        <v>59</v>
      </c>
      <c r="F27" s="72" t="s">
        <v>47</v>
      </c>
      <c r="G27" s="26" t="s">
        <v>157</v>
      </c>
      <c r="H27" s="21" t="s">
        <v>46</v>
      </c>
      <c r="I27" s="22">
        <v>0</v>
      </c>
      <c r="J27" s="22">
        <v>0</v>
      </c>
      <c r="K27" s="70" t="s">
        <v>194</v>
      </c>
      <c r="L27" s="95">
        <v>46950600</v>
      </c>
      <c r="M27" s="70">
        <v>182</v>
      </c>
      <c r="N27" s="70">
        <v>48673600</v>
      </c>
      <c r="O27" s="23" t="s">
        <v>194</v>
      </c>
      <c r="P27" s="96">
        <v>4827200</v>
      </c>
      <c r="Q27" s="11">
        <f>IFERROR((1-(O27/L27)),0)</f>
        <v>0</v>
      </c>
      <c r="R27" s="11">
        <f>IFERROR((1-(P27/#REF!)),0)</f>
        <v>0</v>
      </c>
      <c r="S27" s="12">
        <f t="shared" si="1"/>
        <v>0</v>
      </c>
      <c r="T27" s="12">
        <f t="shared" si="2"/>
        <v>0</v>
      </c>
      <c r="U27" s="23"/>
      <c r="V27" s="40">
        <v>173</v>
      </c>
      <c r="W27" s="24">
        <v>37167200</v>
      </c>
      <c r="X27" s="9">
        <f t="shared" si="3"/>
        <v>4.9450549450549497E-2</v>
      </c>
      <c r="Y27" s="9">
        <f t="shared" si="3"/>
        <v>0.23639919792248776</v>
      </c>
      <c r="Z27" s="10">
        <f t="shared" si="4"/>
        <v>0</v>
      </c>
      <c r="AA27" s="10">
        <f t="shared" si="5"/>
        <v>0</v>
      </c>
      <c r="AB27" s="25"/>
    </row>
    <row r="28" spans="2:28" ht="90" x14ac:dyDescent="0.25">
      <c r="B28" s="97"/>
      <c r="C28" s="68" t="s">
        <v>224</v>
      </c>
      <c r="D28" s="302"/>
      <c r="E28" s="250"/>
      <c r="F28" s="72" t="s">
        <v>14</v>
      </c>
      <c r="G28" s="26" t="s">
        <v>157</v>
      </c>
      <c r="H28" s="21" t="s">
        <v>46</v>
      </c>
      <c r="I28" s="22">
        <v>0</v>
      </c>
      <c r="J28" s="22">
        <v>0</v>
      </c>
      <c r="K28" s="70" t="s">
        <v>194</v>
      </c>
      <c r="L28" s="95">
        <v>135120586</v>
      </c>
      <c r="M28" s="70">
        <v>0</v>
      </c>
      <c r="N28" s="70">
        <v>370685791</v>
      </c>
      <c r="O28" s="23" t="s">
        <v>194</v>
      </c>
      <c r="P28" s="96">
        <v>154467674</v>
      </c>
      <c r="Q28" s="11">
        <f>IFERROR((1-(O28/L28)),0)</f>
        <v>0</v>
      </c>
      <c r="R28" s="11">
        <f>IFERROR((1-(P28/#REF!)),0)</f>
        <v>0</v>
      </c>
      <c r="S28" s="12">
        <f t="shared" si="1"/>
        <v>0</v>
      </c>
      <c r="T28" s="12">
        <f t="shared" si="2"/>
        <v>0</v>
      </c>
      <c r="U28" s="23"/>
      <c r="V28" s="40">
        <v>1</v>
      </c>
      <c r="W28" s="24">
        <v>511255252</v>
      </c>
      <c r="X28" s="9">
        <f t="shared" si="3"/>
        <v>0</v>
      </c>
      <c r="Y28" s="9">
        <f t="shared" si="3"/>
        <v>-0.37921459201547858</v>
      </c>
      <c r="Z28" s="10">
        <f t="shared" si="4"/>
        <v>0</v>
      </c>
      <c r="AA28" s="10">
        <f t="shared" si="5"/>
        <v>0</v>
      </c>
      <c r="AB28" s="25"/>
    </row>
    <row r="29" spans="2:28" ht="118.5" customHeight="1" thickBot="1" x14ac:dyDescent="0.3">
      <c r="B29" s="68"/>
      <c r="C29" s="68" t="s">
        <v>225</v>
      </c>
      <c r="D29" s="302"/>
      <c r="E29" s="26" t="s">
        <v>7</v>
      </c>
      <c r="F29" s="26" t="s">
        <v>158</v>
      </c>
      <c r="G29" s="26" t="s">
        <v>159</v>
      </c>
      <c r="H29" s="21" t="s">
        <v>46</v>
      </c>
      <c r="I29" s="22">
        <v>0</v>
      </c>
      <c r="J29" s="22">
        <v>0</v>
      </c>
      <c r="K29" s="70" t="s">
        <v>194</v>
      </c>
      <c r="L29" s="98">
        <v>963631806</v>
      </c>
      <c r="M29" s="70">
        <f>+'[2]Q Serv Administrativos'!C18</f>
        <v>46</v>
      </c>
      <c r="N29" s="70">
        <v>4238576901</v>
      </c>
      <c r="O29" s="23" t="s">
        <v>194</v>
      </c>
      <c r="P29" s="24">
        <v>1923196573</v>
      </c>
      <c r="Q29" s="11">
        <f t="shared" si="0"/>
        <v>0</v>
      </c>
      <c r="R29" s="11">
        <f t="shared" si="0"/>
        <v>-0.99577946786866445</v>
      </c>
      <c r="S29" s="12">
        <f t="shared" si="1"/>
        <v>0</v>
      </c>
      <c r="T29" s="12">
        <f t="shared" si="2"/>
        <v>0</v>
      </c>
      <c r="U29" s="86" t="s">
        <v>226</v>
      </c>
      <c r="V29" s="40">
        <f>+'[2]Q Serv Administrativos'!C20</f>
        <v>108</v>
      </c>
      <c r="W29" s="24">
        <v>3518565337</v>
      </c>
      <c r="X29" s="9">
        <f t="shared" si="3"/>
        <v>-1.347826086956522</v>
      </c>
      <c r="Y29" s="9">
        <f t="shared" si="3"/>
        <v>0.16987106305187694</v>
      </c>
      <c r="Z29" s="10">
        <f t="shared" si="4"/>
        <v>0</v>
      </c>
      <c r="AA29" s="10">
        <f t="shared" si="5"/>
        <v>0</v>
      </c>
      <c r="AB29" s="25"/>
    </row>
    <row r="30" spans="2:28" ht="60" x14ac:dyDescent="0.25">
      <c r="B30" s="99"/>
      <c r="C30" s="68" t="s">
        <v>227</v>
      </c>
      <c r="D30" s="299" t="s">
        <v>12</v>
      </c>
      <c r="E30" s="239" t="s">
        <v>8</v>
      </c>
      <c r="F30" s="27" t="s">
        <v>15</v>
      </c>
      <c r="G30" s="27" t="s">
        <v>160</v>
      </c>
      <c r="H30" s="21" t="s">
        <v>46</v>
      </c>
      <c r="I30" s="22">
        <v>0</v>
      </c>
      <c r="J30" s="22">
        <v>0</v>
      </c>
      <c r="K30" s="70" t="s">
        <v>194</v>
      </c>
      <c r="L30" s="100">
        <v>987439</v>
      </c>
      <c r="M30" s="70">
        <v>111781</v>
      </c>
      <c r="N30" s="70">
        <v>2019614</v>
      </c>
      <c r="O30" s="23" t="s">
        <v>194</v>
      </c>
      <c r="P30" s="24">
        <v>2921747</v>
      </c>
      <c r="Q30" s="11">
        <f t="shared" si="0"/>
        <v>0</v>
      </c>
      <c r="R30" s="11">
        <f t="shared" si="0"/>
        <v>-1.9589139177204871</v>
      </c>
      <c r="S30" s="12">
        <f t="shared" si="1"/>
        <v>0</v>
      </c>
      <c r="T30" s="12">
        <f t="shared" si="2"/>
        <v>0</v>
      </c>
      <c r="U30" s="23"/>
      <c r="V30" s="40">
        <v>96401</v>
      </c>
      <c r="W30" s="24">
        <v>4642496</v>
      </c>
      <c r="X30" s="9">
        <f t="shared" si="3"/>
        <v>0.13759046707401079</v>
      </c>
      <c r="Y30" s="9">
        <f t="shared" si="3"/>
        <v>-1.2987046039490715</v>
      </c>
      <c r="Z30" s="10">
        <f t="shared" si="4"/>
        <v>0</v>
      </c>
      <c r="AA30" s="10">
        <f t="shared" si="5"/>
        <v>0</v>
      </c>
      <c r="AB30" s="25"/>
    </row>
    <row r="31" spans="2:28" ht="60" x14ac:dyDescent="0.25">
      <c r="B31" s="99"/>
      <c r="C31" s="99" t="s">
        <v>228</v>
      </c>
      <c r="D31" s="300"/>
      <c r="E31" s="240"/>
      <c r="F31" s="27" t="s">
        <v>16</v>
      </c>
      <c r="G31" s="27" t="s">
        <v>160</v>
      </c>
      <c r="H31" s="21" t="s">
        <v>46</v>
      </c>
      <c r="I31" s="22">
        <v>0</v>
      </c>
      <c r="J31" s="22">
        <v>0</v>
      </c>
      <c r="K31" s="70" t="s">
        <v>194</v>
      </c>
      <c r="L31" s="70">
        <v>8313160</v>
      </c>
      <c r="M31" s="70">
        <v>7396</v>
      </c>
      <c r="N31" s="70">
        <v>21360180</v>
      </c>
      <c r="O31" s="23" t="s">
        <v>194</v>
      </c>
      <c r="P31" s="24">
        <v>7360650</v>
      </c>
      <c r="Q31" s="11">
        <f t="shared" si="0"/>
        <v>0</v>
      </c>
      <c r="R31" s="11">
        <f t="shared" si="0"/>
        <v>0.11457857180662945</v>
      </c>
      <c r="S31" s="12">
        <f t="shared" si="1"/>
        <v>0</v>
      </c>
      <c r="T31" s="12">
        <f t="shared" si="2"/>
        <v>0</v>
      </c>
      <c r="U31" s="28"/>
      <c r="V31" s="40">
        <v>7690</v>
      </c>
      <c r="W31" s="24">
        <v>21333750</v>
      </c>
      <c r="X31" s="9">
        <f t="shared" si="3"/>
        <v>-3.9751216873985973E-2</v>
      </c>
      <c r="Y31" s="9">
        <f t="shared" si="3"/>
        <v>1.2373491234624057E-3</v>
      </c>
      <c r="Z31" s="10">
        <f t="shared" si="4"/>
        <v>0</v>
      </c>
      <c r="AA31" s="10">
        <f t="shared" si="5"/>
        <v>0</v>
      </c>
      <c r="AB31" s="25"/>
    </row>
    <row r="32" spans="2:28" ht="60.75" thickBot="1" x14ac:dyDescent="0.3">
      <c r="B32" s="101"/>
      <c r="C32" s="99" t="s">
        <v>229</v>
      </c>
      <c r="D32" s="301"/>
      <c r="E32" s="241"/>
      <c r="F32" s="29" t="s">
        <v>17</v>
      </c>
      <c r="G32" s="29" t="s">
        <v>161</v>
      </c>
      <c r="H32" s="21" t="s">
        <v>46</v>
      </c>
      <c r="I32" s="22">
        <v>0</v>
      </c>
      <c r="J32" s="22">
        <v>0</v>
      </c>
      <c r="K32" s="70" t="s">
        <v>194</v>
      </c>
      <c r="L32" s="24">
        <v>1630483619</v>
      </c>
      <c r="M32" s="70"/>
      <c r="N32" s="70">
        <v>3355820739</v>
      </c>
      <c r="O32" s="23" t="s">
        <v>194</v>
      </c>
      <c r="P32" s="24">
        <v>1658165542</v>
      </c>
      <c r="Q32" s="11">
        <f t="shared" si="0"/>
        <v>0</v>
      </c>
      <c r="R32" s="11">
        <f t="shared" si="0"/>
        <v>-1.6977737572719587E-2</v>
      </c>
      <c r="S32" s="12">
        <f t="shared" si="1"/>
        <v>0</v>
      </c>
      <c r="T32" s="12">
        <f t="shared" si="2"/>
        <v>0</v>
      </c>
      <c r="U32" s="28"/>
      <c r="V32" s="40"/>
      <c r="W32" s="24">
        <v>3418902548</v>
      </c>
      <c r="X32" s="9">
        <f t="shared" si="3"/>
        <v>0</v>
      </c>
      <c r="Y32" s="9">
        <f t="shared" si="3"/>
        <v>-1.8797729052356216E-2</v>
      </c>
      <c r="Z32" s="10">
        <f t="shared" si="4"/>
        <v>0</v>
      </c>
      <c r="AA32" s="10">
        <f t="shared" si="5"/>
        <v>0</v>
      </c>
      <c r="AB32" s="25"/>
    </row>
    <row r="33" spans="2:28" ht="60.75" customHeight="1" thickBot="1" x14ac:dyDescent="0.3">
      <c r="B33" s="101" t="s">
        <v>230</v>
      </c>
      <c r="C33" s="101" t="s">
        <v>231</v>
      </c>
      <c r="D33" s="102" t="s">
        <v>182</v>
      </c>
      <c r="E33" s="21" t="s">
        <v>0</v>
      </c>
      <c r="F33" s="69" t="s">
        <v>0</v>
      </c>
      <c r="G33" s="21" t="s">
        <v>139</v>
      </c>
      <c r="H33" s="21" t="s">
        <v>46</v>
      </c>
      <c r="I33" s="22">
        <v>0</v>
      </c>
      <c r="J33" s="22">
        <v>0</v>
      </c>
      <c r="K33" s="70" t="s">
        <v>194</v>
      </c>
      <c r="L33" s="24">
        <v>2373594047</v>
      </c>
      <c r="M33" s="70">
        <v>104</v>
      </c>
      <c r="N33" s="70">
        <v>6615615681</v>
      </c>
      <c r="O33" s="23" t="s">
        <v>194</v>
      </c>
      <c r="P33" s="24">
        <v>3746233226</v>
      </c>
      <c r="Q33" s="22" t="s">
        <v>184</v>
      </c>
      <c r="R33" s="22" t="s">
        <v>184</v>
      </c>
      <c r="S33" s="22" t="s">
        <v>184</v>
      </c>
      <c r="T33" s="22" t="s">
        <v>184</v>
      </c>
      <c r="U33" s="23"/>
      <c r="V33" s="40">
        <v>117</v>
      </c>
      <c r="W33" s="24">
        <v>8459386702</v>
      </c>
      <c r="X33" s="22" t="s">
        <v>184</v>
      </c>
      <c r="Y33" s="22" t="s">
        <v>184</v>
      </c>
      <c r="Z33" s="22" t="s">
        <v>184</v>
      </c>
      <c r="AA33" s="22" t="s">
        <v>184</v>
      </c>
      <c r="AB33" s="25"/>
    </row>
    <row r="34" spans="2:28" ht="45" x14ac:dyDescent="0.25">
      <c r="D34" s="103" t="s">
        <v>11</v>
      </c>
      <c r="E34" s="80" t="s">
        <v>232</v>
      </c>
      <c r="F34" s="80" t="s">
        <v>232</v>
      </c>
      <c r="G34" s="80" t="s">
        <v>233</v>
      </c>
      <c r="H34" s="80" t="s">
        <v>45</v>
      </c>
      <c r="I34" s="82">
        <v>0</v>
      </c>
      <c r="J34" s="90">
        <v>1.4999999999999999E-2</v>
      </c>
      <c r="K34" s="104">
        <v>1363</v>
      </c>
      <c r="L34" s="105" t="s">
        <v>194</v>
      </c>
      <c r="M34" s="104">
        <f>+'[2]Q Serv Administrativos'!C8+'[2]Q Serv Administrativos'!C9</f>
        <v>5743</v>
      </c>
      <c r="N34" s="104"/>
      <c r="O34" s="106">
        <v>1233</v>
      </c>
      <c r="P34" s="105" t="s">
        <v>194</v>
      </c>
      <c r="Q34" s="11">
        <f t="shared" ref="Q34:R35" si="6">IFERROR((1-(O34/K34)),0)</f>
        <v>9.5377842993396911E-2</v>
      </c>
      <c r="R34" s="11">
        <f t="shared" si="6"/>
        <v>0</v>
      </c>
      <c r="S34" s="12">
        <f t="shared" ref="S34:S35" si="7">IFERROR((Q34/J34),0)</f>
        <v>6.358522866226461</v>
      </c>
      <c r="T34" s="12">
        <f t="shared" ref="T34:T35" si="8">IFERROR((R34/I34),0)</f>
        <v>0</v>
      </c>
      <c r="U34" s="23"/>
      <c r="V34" s="106">
        <f>+'[2]Q Serv Administrativos'!C11+'[2]Q Serv Administrativos'!C12</f>
        <v>4658</v>
      </c>
      <c r="W34" s="105"/>
      <c r="X34" s="9">
        <f>IFERROR((1-(V34/M34)),0)</f>
        <v>0.18892564861570604</v>
      </c>
      <c r="Y34" s="9">
        <f t="shared" ref="Y34:Y35" si="9">IFERROR((1-(W34/N34)),0)</f>
        <v>0</v>
      </c>
      <c r="Z34" s="10">
        <f t="shared" ref="Z34:Z35" si="10">IFERROR((X34/J34),0)</f>
        <v>12.595043241047071</v>
      </c>
      <c r="AA34" s="10">
        <f t="shared" ref="AA34:AA35" si="11">IFERROR((Y34/I34),0)</f>
        <v>0</v>
      </c>
      <c r="AB34" s="25"/>
    </row>
    <row r="35" spans="2:28" x14ac:dyDescent="0.25">
      <c r="B35" s="14" t="s">
        <v>234</v>
      </c>
      <c r="D35" s="103" t="s">
        <v>11</v>
      </c>
      <c r="E35" s="80" t="s">
        <v>235</v>
      </c>
      <c r="F35" s="80" t="s">
        <v>235</v>
      </c>
      <c r="G35" s="80" t="s">
        <v>194</v>
      </c>
      <c r="H35" s="80" t="s">
        <v>45</v>
      </c>
      <c r="I35" s="82">
        <v>0.01</v>
      </c>
      <c r="J35" s="82">
        <v>0</v>
      </c>
      <c r="K35" s="104" t="s">
        <v>194</v>
      </c>
      <c r="L35" s="105">
        <v>86280133</v>
      </c>
      <c r="M35" s="104"/>
      <c r="N35" s="104">
        <v>191732985</v>
      </c>
      <c r="O35" s="23" t="s">
        <v>194</v>
      </c>
      <c r="P35" s="105">
        <v>77996646</v>
      </c>
      <c r="Q35" s="11">
        <f t="shared" si="6"/>
        <v>0</v>
      </c>
      <c r="R35" s="11">
        <f t="shared" si="6"/>
        <v>9.6006887240194683E-2</v>
      </c>
      <c r="S35" s="12">
        <f t="shared" si="7"/>
        <v>0</v>
      </c>
      <c r="T35" s="12">
        <f t="shared" si="8"/>
        <v>9.6006887240194683</v>
      </c>
      <c r="U35" s="23"/>
      <c r="V35" s="107"/>
      <c r="W35" s="105">
        <v>172025794</v>
      </c>
      <c r="X35" s="9">
        <f t="shared" ref="X35" si="12">IFERROR((1-(V35/M35)),0)</f>
        <v>0</v>
      </c>
      <c r="Y35" s="9">
        <f t="shared" si="9"/>
        <v>0.10278456260408197</v>
      </c>
      <c r="Z35" s="10">
        <f t="shared" si="10"/>
        <v>0</v>
      </c>
      <c r="AA35" s="10">
        <f t="shared" si="11"/>
        <v>10.278456260408197</v>
      </c>
      <c r="AB35" s="108"/>
    </row>
    <row r="47" spans="2:28" ht="15.75" thickBot="1" x14ac:dyDescent="0.3"/>
    <row r="48" spans="2:28" ht="15.75" thickBot="1" x14ac:dyDescent="0.3">
      <c r="R48" s="109">
        <v>2021</v>
      </c>
      <c r="S48" s="110">
        <v>2022</v>
      </c>
    </row>
    <row r="49" spans="17:20" ht="15.75" thickBot="1" x14ac:dyDescent="0.3">
      <c r="Q49" s="111" t="s">
        <v>236</v>
      </c>
      <c r="R49" s="112">
        <v>1483474112</v>
      </c>
      <c r="S49" s="113">
        <v>1227165445</v>
      </c>
      <c r="T49" s="114"/>
    </row>
    <row r="50" spans="17:20" ht="15.75" thickBot="1" x14ac:dyDescent="0.3">
      <c r="Q50" s="115" t="s">
        <v>237</v>
      </c>
      <c r="R50" s="112">
        <v>1238490299</v>
      </c>
      <c r="S50" s="113">
        <v>1091482167</v>
      </c>
      <c r="T50" s="114"/>
    </row>
    <row r="51" spans="17:20" ht="15.75" thickBot="1" x14ac:dyDescent="0.3">
      <c r="Q51" s="115" t="s">
        <v>235</v>
      </c>
      <c r="R51" s="112">
        <v>191732985</v>
      </c>
      <c r="S51" s="113">
        <v>172025794</v>
      </c>
      <c r="T51" s="114"/>
    </row>
    <row r="52" spans="17:20" x14ac:dyDescent="0.25">
      <c r="T52" s="114"/>
    </row>
    <row r="53" spans="17:20" x14ac:dyDescent="0.25">
      <c r="R53" s="116"/>
      <c r="S53" s="116"/>
    </row>
    <row r="54" spans="17:20" ht="15.75" thickBot="1" x14ac:dyDescent="0.3"/>
    <row r="55" spans="17:20" ht="15.75" thickBot="1" x14ac:dyDescent="0.3">
      <c r="R55" s="109">
        <v>2021</v>
      </c>
      <c r="S55" s="110">
        <v>2022</v>
      </c>
    </row>
    <row r="56" spans="17:20" ht="15.75" thickBot="1" x14ac:dyDescent="0.3">
      <c r="Q56" s="115" t="s">
        <v>238</v>
      </c>
      <c r="R56" s="117">
        <v>5743</v>
      </c>
      <c r="S56" s="118">
        <v>4658</v>
      </c>
    </row>
  </sheetData>
  <mergeCells count="48">
    <mergeCell ref="F1:AB1"/>
    <mergeCell ref="E2:J2"/>
    <mergeCell ref="K2:L2"/>
    <mergeCell ref="M2:AB2"/>
    <mergeCell ref="E3:J3"/>
    <mergeCell ref="M3:AB3"/>
    <mergeCell ref="E4:J4"/>
    <mergeCell ref="K4:L4"/>
    <mergeCell ref="M4:AB4"/>
    <mergeCell ref="E5:J5"/>
    <mergeCell ref="K5:L5"/>
    <mergeCell ref="M5:AB5"/>
    <mergeCell ref="D6:AB6"/>
    <mergeCell ref="D7:J7"/>
    <mergeCell ref="O7:AB7"/>
    <mergeCell ref="D8:E11"/>
    <mergeCell ref="F8:F11"/>
    <mergeCell ref="G8:G11"/>
    <mergeCell ref="H8:H11"/>
    <mergeCell ref="I8:I11"/>
    <mergeCell ref="J8:J11"/>
    <mergeCell ref="K8:L9"/>
    <mergeCell ref="M8:N9"/>
    <mergeCell ref="O8:R8"/>
    <mergeCell ref="V8:AB8"/>
    <mergeCell ref="O9:U9"/>
    <mergeCell ref="V9:AB9"/>
    <mergeCell ref="M23:M24"/>
    <mergeCell ref="V23:V24"/>
    <mergeCell ref="E25:E26"/>
    <mergeCell ref="V10:AB10"/>
    <mergeCell ref="D12:D13"/>
    <mergeCell ref="D14:D15"/>
    <mergeCell ref="E14:E15"/>
    <mergeCell ref="D16:D29"/>
    <mergeCell ref="E16:E17"/>
    <mergeCell ref="E19:E22"/>
    <mergeCell ref="E27:E28"/>
    <mergeCell ref="K10:K11"/>
    <mergeCell ref="L10:L11"/>
    <mergeCell ref="M10:M11"/>
    <mergeCell ref="N10:N11"/>
    <mergeCell ref="O10:U10"/>
    <mergeCell ref="D30:D32"/>
    <mergeCell ref="E30:E32"/>
    <mergeCell ref="B23:B24"/>
    <mergeCell ref="C23:C24"/>
    <mergeCell ref="E23:E24"/>
  </mergeCells>
  <dataValidations count="14">
    <dataValidation allowBlank="1" showInputMessage="1" showErrorMessage="1" prompt="Defina la referencia que se usará  para medir el rubro o componente. Ejem. Metro cúbico, personas, horas, entre otros." sqref="G8:G11" xr:uid="{93DDE552-D8BC-4BE0-8F4B-C2810063DFE8}"/>
    <dataValidation allowBlank="1" showInputMessage="1" showErrorMessage="1" prompt="Si el rubro y componente se espera mantener o reducir en la vigencia (se selcciona como gasto elegible), seleccione SI, en caso contrario seleccione NO. _x000a__x000a_Si selecciona NO, se debe diligencuir las columnas H en adelante" sqref="H8:H11" xr:uid="{9CD6C49A-ECFE-4D6D-B7AB-50ACBBF771C0}"/>
    <dataValidation allowBlank="1" showInputMessage="1" showErrorMessage="1" prompt="Si en la celda &quot;E&quot;, selecionó SI, defina una meta en porcentaje para mantener o reducir el gasto en la vigencia. (En giros presupuestales)" sqref="I8:I11" xr:uid="{EDFEA3E4-462D-4A12-B77A-8BC9C23CF1E8}"/>
    <dataValidation allowBlank="1" showInputMessage="1" showErrorMessage="1" prompt="Si en la celda &quot;E&quot;, selecionó SI, defina una meta en porcentaje para mantener o reducir el gasto en la vigencia. (En unidad de medida)" sqref="J8:J11" xr:uid="{E3F18F0E-B620-4E82-8682-BDFC13F5EC46}"/>
    <dataValidation allowBlank="1" showInputMessage="1" showErrorMessage="1" prompt="Relacione el dato de consumo asociado al rubro, componente y unidad de medida reportado en el  mismo periodo del año anterior_x000a_" sqref="K10:K11 M10:M11" xr:uid="{A4707459-2AC2-41A5-9DEC-5F3C9ECEA036}"/>
    <dataValidation allowBlank="1" showInputMessage="1" showErrorMessage="1" prompt="Relacione los giros realizados  en el  mismo periodo del año anterior, relacionados con el rubro y el componente. Valores en pesos." sqref="N10:N11" xr:uid="{66780B18-0D11-4A78-8B66-F747732B003D}"/>
    <dataValidation allowBlank="1" showInputMessage="1" showErrorMessage="1" prompt="Relacione el dato de consumo asociado al rubro, componente y unidad de medida en el periodo de reporte._x000a_" sqref="O11 V11" xr:uid="{4AD93041-1E3A-45A1-A4AC-C3CDB7571BDE}"/>
    <dataValidation allowBlank="1" showInputMessage="1" showErrorMessage="1" prompt="Relacione los giros realizados  en el  periodo de reporte para el rubro y el componente. Valores en pesos." sqref="P11" xr:uid="{C6836D5A-9A2E-48AC-B01E-31FB6B6B6A52}"/>
    <dataValidation allowBlank="1" showInputMessage="1" showErrorMessage="1" prompt="Relacione los giros realizados  en el  periodo de reporte para el rubro y el componente. Valores en pesos._x000a_" sqref="W11" xr:uid="{247F4074-6DAB-44D5-B24C-CA5BF037C437}"/>
    <dataValidation allowBlank="1" showInputMessage="1" showErrorMessage="1" prompt="Escribir la otra entidad que no se encuentra en la lista desplegable" sqref="M3:AB3" xr:uid="{64218FFC-7D30-429E-8AA9-BA834F78D03E}"/>
    <dataValidation allowBlank="1" showInputMessage="1" showErrorMessage="1" prompt="Relacione los giros realizados  en el  mismo periodo del año anterior, relacionados con el rubro y el componente. valores en pesos." sqref="L10:L11" xr:uid="{AB92A676-E365-4BEE-BD74-835082784109}"/>
    <dataValidation allowBlank="1" showInputMessage="1" showErrorMessage="1" prompt="Solo aplica para gastos de funcionamiento." sqref="D8:E11" xr:uid="{71336AE1-F189-4C52-AA0E-32ACAEC64C87}"/>
    <dataValidation allowBlank="1" showInputMessage="1" showErrorMessage="1" prompt="Escribir el otro sector que no se encuentra en la lista desplegable" sqref="E3:J3" xr:uid="{915A3444-19E3-47D2-893A-3CF55AE41E2C}"/>
    <dataValidation type="list" allowBlank="1" showInputMessage="1" showErrorMessage="1" sqref="M2:AB2" xr:uid="{120C602C-F1F4-4586-9CD2-D39A58B2CD24}">
      <formula1>INDIRECT(E2)</formula1>
    </dataValidation>
  </dataValidations>
  <pageMargins left="0.7" right="0.7" top="0.75" bottom="0.75" header="0.3" footer="0.3"/>
  <pageSetup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5">
        <x14:dataValidation type="list" showInputMessage="1" showErrorMessage="1" xr:uid="{1A783F72-8195-4969-9A7E-0FC573D358AF}">
          <x14:formula1>
            <xm:f>datos!$D$2:$T$2</xm:f>
          </x14:formula1>
          <xm:sqref>E2:J2</xm:sqref>
        </x14:dataValidation>
        <x14:dataValidation type="list" allowBlank="1" showInputMessage="1" showErrorMessage="1" xr:uid="{0A502887-CFD4-47FC-B59A-286657CF4088}">
          <x14:formula1>
            <xm:f>datos!$E$18:$E$20</xm:f>
          </x14:formula1>
          <xm:sqref>M5</xm:sqref>
        </x14:dataValidation>
        <x14:dataValidation type="list" allowBlank="1" showInputMessage="1" showErrorMessage="1" xr:uid="{F0D8FDC5-2CD2-4488-A0AA-704D7502CF6E}">
          <x14:formula1>
            <xm:f>datos!$D$27:$D$31</xm:f>
          </x14:formula1>
          <xm:sqref>E4</xm:sqref>
        </x14:dataValidation>
        <x14:dataValidation type="list" allowBlank="1" showInputMessage="1" showErrorMessage="1" xr:uid="{0A4E28A9-9A95-4C59-AF39-207E0880404C}">
          <x14:formula1>
            <xm:f>datos!$E$27:$E$29</xm:f>
          </x14:formula1>
          <xm:sqref>M4</xm:sqref>
        </x14:dataValidation>
        <x14:dataValidation type="list" allowBlank="1" showInputMessage="1" showErrorMessage="1" xr:uid="{212EFA32-DCA2-4034-AE34-29EA4DA96D6D}">
          <x14:formula1>
            <xm:f>datos!$E$12:$E$13</xm:f>
          </x14:formula1>
          <xm:sqref>E5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datos</vt:lpstr>
      <vt:lpstr>SDHT</vt:lpstr>
      <vt:lpstr>CVP</vt:lpstr>
      <vt:lpstr>UAESP</vt:lpstr>
      <vt:lpstr>ERU</vt:lpstr>
      <vt:lpstr>EAAB</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Gheiner Saul Cárdenas Manzanares</dc:creator>
  <cp:lastModifiedBy>Gheiner Saul Cárdenas Manzanares</cp:lastModifiedBy>
  <dcterms:created xsi:type="dcterms:W3CDTF">2021-10-14T18:59:05Z</dcterms:created>
  <dcterms:modified xsi:type="dcterms:W3CDTF">2025-06-17T20:07:59Z</dcterms:modified>
</cp:coreProperties>
</file>