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sdht-my.sharepoint.com/personal/adriana_cristiano_habitatbogota_gov_co/Documents/INFORMES/INFORME MENSUAL CONTRATACION 2024/"/>
    </mc:Choice>
  </mc:AlternateContent>
  <xr:revisionPtr revIDLastSave="120" documentId="8_{47DF3776-4A6D-48DC-9DE9-D28BF6BD3AFE}" xr6:coauthVersionLast="47" xr6:coauthVersionMax="47" xr10:uidLastSave="{85F62386-29D2-4D3B-957F-081660695801}"/>
  <bookViews>
    <workbookView xWindow="-120" yWindow="-120" windowWidth="29040" windowHeight="15720" xr2:uid="{00000000-000D-0000-FFFF-FFFF00000000}"/>
  </bookViews>
  <sheets>
    <sheet name="ENERO" sheetId="2" r:id="rId1"/>
  </sheets>
  <externalReferences>
    <externalReference r:id="rId2"/>
  </externalReferences>
  <definedNames>
    <definedName name="_xlnm._FilterDatabase" localSheetId="0" hidden="1">ENERO!$B$12:$Q$18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8" i="2" l="1"/>
  <c r="S18" i="2"/>
  <c r="T17" i="2"/>
  <c r="S17" i="2"/>
  <c r="T16" i="2"/>
  <c r="S16" i="2"/>
  <c r="T15" i="2"/>
  <c r="S15" i="2"/>
  <c r="T14" i="2"/>
  <c r="S14" i="2"/>
  <c r="T13" i="2"/>
  <c r="S13" i="2"/>
  <c r="U13" i="2" l="1"/>
  <c r="U14" i="2"/>
  <c r="U15" i="2"/>
  <c r="U16" i="2"/>
  <c r="U17" i="2"/>
  <c r="U18" i="2"/>
  <c r="L18" i="2"/>
  <c r="L17" i="2"/>
  <c r="L16" i="2"/>
  <c r="L15" i="2"/>
  <c r="L14" i="2"/>
  <c r="L7" i="2"/>
  <c r="L6" i="2"/>
  <c r="L5" i="2"/>
  <c r="L13" i="2" l="1"/>
  <c r="L3" i="2" l="1"/>
  <c r="L8" i="2"/>
  <c r="L4" i="2"/>
  <c r="L2" i="2" l="1"/>
  <c r="L9" i="2" s="1"/>
</calcChain>
</file>

<file path=xl/sharedStrings.xml><?xml version="1.0" encoding="utf-8"?>
<sst xmlns="http://schemas.openxmlformats.org/spreadsheetml/2006/main" count="59" uniqueCount="49">
  <si>
    <t>Valor Contratación Rubros de Inversión</t>
  </si>
  <si>
    <t>Valor Contratación Rubros de Funcionamiento</t>
  </si>
  <si>
    <t>Valor Contratación Aporte en Especie</t>
  </si>
  <si>
    <t>Valor Contratación Vigencias Futuras</t>
  </si>
  <si>
    <t>Valor Sistema General de Regalias</t>
  </si>
  <si>
    <t>No. DEL
CONTRATO</t>
  </si>
  <si>
    <t>CONTRATISTA</t>
  </si>
  <si>
    <t>OBJETO</t>
  </si>
  <si>
    <t>Fecha Inicio</t>
  </si>
  <si>
    <t>VALOR
 INICIAL DEL CONTRATO</t>
  </si>
  <si>
    <t>VALOR ADICIÓN</t>
  </si>
  <si>
    <t>REDUCCIONES</t>
  </si>
  <si>
    <t>VALOR FINAL</t>
  </si>
  <si>
    <t>Link del proceso</t>
  </si>
  <si>
    <t>Valor Contratación Recurso Externo</t>
  </si>
  <si>
    <t>Valor Contratación Recurso Fondiger</t>
  </si>
  <si>
    <t>FECHA DE SUSCRIPCIÓN</t>
  </si>
  <si>
    <t>PORCENTAJE DE EJECUCIÓN</t>
  </si>
  <si>
    <t>FECHA DE TERMINACIÓN</t>
  </si>
  <si>
    <t>TIPO DE CONTRATO</t>
  </si>
  <si>
    <t>SANDRA MARCELA MURCIA MORA</t>
  </si>
  <si>
    <t>ALBA CRISTINA MELO GOMEZ</t>
  </si>
  <si>
    <t>SANDRA BIBIANA RINCON VARGAS</t>
  </si>
  <si>
    <t>PRESTAR SERVICIOS PROFESIONALES PARA APOYAR ACTIVIDADES ASOCIADAS AL ANÁLISIS, CLASIFICACIÓN, REGISTRO Y CONCILIACIÓN DE LA INFORMACIÓN CONTABLE DEL FONDO DE SOLIDARIDAD Y REDISTRIBUCIÓN DEL INGRESO Y DE LAS CAJAS MENORES QUE SE CONSTITUYAN EN LA SDHT</t>
  </si>
  <si>
    <t>YEISSON FERNANDO ORTIZ SABOGAL</t>
  </si>
  <si>
    <t>LAURA XIMENA ROJAS CALDERON</t>
  </si>
  <si>
    <t>PRESTAR SERVICIOS PROFESIONALES ESPECIALIZADOS EN EL PROCESO DE ARTICULACION DEL LOS PROCESOS INSTITUCIONALES Y CON LAS ENTIDADES, ORGANIZACIONES Y DEMAS ACTORES QUE TENGAN RELACIONES CON EL SECTOR HABITAT, EN EL MARCO DE LOS PLANES, PROGRAMAS Y PROYECTOS MISIONALES Y DE CARÁCTER ESTRATÉGICO DE LA ENTIDAD.</t>
  </si>
  <si>
    <t>1-2024</t>
  </si>
  <si>
    <t>2-2024</t>
  </si>
  <si>
    <t>3-2024</t>
  </si>
  <si>
    <t>4-2024</t>
  </si>
  <si>
    <t>5-2024</t>
  </si>
  <si>
    <t>6-2024</t>
  </si>
  <si>
    <t>ANGELA TIRADO CRUZ</t>
  </si>
  <si>
    <t>Prestación de Servicios Profesionales</t>
  </si>
  <si>
    <t>PRESTAR SERVICIOS PROFESIONALES PARA EFECTUAR EL ANÁLISIS, CLASIFICACIÓN, REGISTRO Y CONCILIACIÓN CONTABLE DE SUBSIDIOS DE VIVIENDA Y MEJORAMIENTO HABITACIONAL, ASÍ COMO LA INFORMACIÓN DE LA NÓMINA DE LA SDHT.</t>
  </si>
  <si>
    <t>PRESTAR SERVICIOS PROFESIONALES AL ANÁLISIS, CLASIFICACIÓN, REGISTRO Y CONCILIACIÓN CONTABLE DEL SISTEMA GENERAL DE REGALÍAS, DEL ALMACÉN Y LA CARTERA DE LA SECRETARÍA DISTRITAL DEL HÁBITAT.</t>
  </si>
  <si>
    <t>PRESTAR SERVICIOS PROFESIONALES ESPECIALIZADOS PARA BRINDAR SOPORTE JURÍDICO EN LAS ACTIVIDADES DE SEGUIMIENTO, REVISIÓN Y CONTROL DE LOS PROCESOS REQUERIDOS EN EL DESARROLLO Y CUMPLIMIENTO DE LAS METAS INSTITUCIONALES Y COMPETENCIAS ASIGNADAS A LA SECRETARÍA DISTRITAL DEL HÁBITAT</t>
  </si>
  <si>
    <t>PRESTAR SERVICIOS PROFESIONALES ESPECIALIZADOS EN EL PROCESO DE COORDINACIÓN Y SEGUIMIENTO A LOS PLANES, PROGRAMAS Y PROYECTOS MISIONALES Y DE CARÁCTER ESTRATÉGICO, EN EL MARCO DE LA IMPLEMENTACIÓN DE LAS POLÍTICAS PÚBLICAS A CARGO DE LA SECRETARÍA DISTRITAL DEL HÁBITAT</t>
  </si>
  <si>
    <t>https://community.secop.gov.co/Public/Tendering/OpportunityDetail/Index?noticeUID=CO1.NTC.5503246&amp;isFromPublicArea=True&amp;isModal=False</t>
  </si>
  <si>
    <t>https://community.secop.gov.co/Public/Tendering/OpportunityDetail/Index?noticeUID=CO1.NTC.5497241&amp;isFromPublicArea=True&amp;isModal=False</t>
  </si>
  <si>
    <t>https://community.secop.gov.co/Public/Tendering/OpportunityDetail/Index?noticeUID=CO1.NTC.5514124&amp;isFromPublicArea=True&amp;isModal=False</t>
  </si>
  <si>
    <t>https://community.secop.gov.co/Public/Tendering/OpportunityDetail/Index?noticeUID=CO1.NTC.5518696&amp;isFromPublicArea=True&amp;isModal=False</t>
  </si>
  <si>
    <t>https://community.secop.gov.co/Public/Tendering/OpportunityDetail/Index?noticeUID=CO1.NTC.5524497&amp;isFromPublicArea=True&amp;isModal=False</t>
  </si>
  <si>
    <t>https://community.secop.gov.co/Public/Tendering/OpportunityDetail/Index?noticeUID=CO1.NTC.5539491&amp;isFromPublicArea=True&amp;isModal=False</t>
  </si>
  <si>
    <t>INVERSION</t>
  </si>
  <si>
    <t>CANTIDAD DE ADICIONES</t>
  </si>
  <si>
    <t>Informe Contractual a Enero  31 de 2024</t>
  </si>
  <si>
    <t>RUBRO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</si>
</sst>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$&quot;\ * #,##0_-;\-&quot;$&quot;\ * #,##0_-;_-&quot;$&quot;\ * &quot;-&quot;_-;_-@_-"/>
    <numFmt numFmtId="43" formatCode="_-* #,##0.00_-;\-* #,##0.00_-;_-* &quot;-&quot;??_-;_-@_-"/>
    <numFmt numFmtId="164" formatCode="&quot;$&quot;\ #,##0"/>
    <numFmt numFmtId="165" formatCode="_-* #,##0_-;\-* #,##0_-;_-* &quot;-&quot;??_-;_-@_-"/>
    <numFmt numFmtId="166" formatCode="[$$-240A]\ #,##0.00"/>
    <numFmt numFmtId="167" formatCode="[$$-240A]\ #,##0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sz val="9"/>
      <color theme="1"/>
      <name val="Calibri Light"/>
      <family val="2"/>
      <scheme val="maj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10"/>
      <color theme="10"/>
      <name val="Calibri Light"/>
      <family val="2"/>
      <scheme val="major"/>
    </font>
    <font>
      <sz val="11"/>
      <name val="Calibri Light"/>
      <family val="2"/>
      <scheme val="major"/>
    </font>
    <font>
      <b/>
      <u/>
      <sz val="11"/>
      <color theme="4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name val="Calibri Light"/>
      <family val="2"/>
      <scheme val="major"/>
    </font>
    <font>
      <sz val="9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2" fontId="3" fillId="0" borderId="0" applyFont="0" applyFill="0" applyBorder="0" applyAlignment="0" applyProtection="0"/>
    <xf numFmtId="0" fontId="2" fillId="0" borderId="0"/>
    <xf numFmtId="0" fontId="1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9" fontId="11" fillId="0" borderId="0" applyFont="0" applyFill="0" applyBorder="0" applyAlignment="0" applyProtection="0"/>
  </cellStyleXfs>
  <cellXfs count="53">
    <xf numFmtId="0" fontId="0" fillId="0" borderId="0" xfId="0" applyAlignment="1">
      <alignment vertical="top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165" fontId="4" fillId="0" borderId="0" xfId="1" applyNumberFormat="1" applyFont="1" applyFill="1" applyBorder="1" applyAlignment="1" applyProtection="1">
      <alignment horizontal="right" vertical="center"/>
    </xf>
    <xf numFmtId="165" fontId="4" fillId="0" borderId="0" xfId="1" applyNumberFormat="1" applyFont="1" applyFill="1" applyBorder="1" applyAlignment="1" applyProtection="1">
      <alignment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vertical="top"/>
    </xf>
    <xf numFmtId="42" fontId="4" fillId="0" borderId="0" xfId="2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14" fontId="4" fillId="0" borderId="0" xfId="0" applyNumberFormat="1" applyFont="1" applyAlignment="1">
      <alignment vertical="top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4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 vertical="top"/>
    </xf>
    <xf numFmtId="164" fontId="13" fillId="0" borderId="0" xfId="0" applyNumberFormat="1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7" fontId="5" fillId="0" borderId="1" xfId="0" applyNumberFormat="1" applyFont="1" applyBorder="1" applyAlignment="1">
      <alignment horizontal="right" vertical="center"/>
    </xf>
    <xf numFmtId="164" fontId="5" fillId="0" borderId="1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vertical="top"/>
    </xf>
    <xf numFmtId="164" fontId="4" fillId="0" borderId="1" xfId="2" applyNumberFormat="1" applyFont="1" applyBorder="1" applyAlignment="1">
      <alignment vertical="top"/>
    </xf>
    <xf numFmtId="0" fontId="12" fillId="0" borderId="1" xfId="5" applyFont="1" applyFill="1" applyBorder="1" applyAlignment="1" applyProtection="1">
      <alignment horizontal="left" vertical="center"/>
    </xf>
    <xf numFmtId="16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164" fontId="6" fillId="0" borderId="0" xfId="0" applyNumberFormat="1" applyFont="1" applyAlignment="1">
      <alignment horizontal="right" vertical="center" wrapText="1"/>
    </xf>
    <xf numFmtId="164" fontId="13" fillId="0" borderId="0" xfId="0" applyNumberFormat="1" applyFont="1" applyAlignment="1">
      <alignment horizontal="right" vertical="center" wrapText="1"/>
    </xf>
    <xf numFmtId="0" fontId="15" fillId="0" borderId="0" xfId="0" applyFont="1" applyAlignment="1">
      <alignment vertical="center"/>
    </xf>
    <xf numFmtId="164" fontId="16" fillId="0" borderId="0" xfId="0" applyNumberFormat="1" applyFont="1" applyAlignment="1">
      <alignment horizontal="right" vertical="center" wrapText="1"/>
    </xf>
    <xf numFmtId="14" fontId="8" fillId="0" borderId="0" xfId="0" applyNumberFormat="1" applyFont="1" applyAlignment="1">
      <alignment vertical="center"/>
    </xf>
    <xf numFmtId="9" fontId="8" fillId="0" borderId="0" xfId="7" applyFont="1" applyFill="1" applyAlignment="1">
      <alignment vertical="center"/>
    </xf>
    <xf numFmtId="43" fontId="8" fillId="0" borderId="0" xfId="1" applyFont="1" applyFill="1" applyAlignment="1">
      <alignment vertical="center"/>
    </xf>
    <xf numFmtId="1" fontId="8" fillId="0" borderId="3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left" vertical="center"/>
    </xf>
    <xf numFmtId="0" fontId="17" fillId="0" borderId="3" xfId="3" applyFont="1" applyBorder="1" applyAlignment="1">
      <alignment horizontal="left" vertical="center"/>
    </xf>
    <xf numFmtId="165" fontId="8" fillId="0" borderId="0" xfId="1" applyNumberFormat="1" applyFont="1" applyFill="1" applyAlignment="1">
      <alignment vertical="center"/>
    </xf>
    <xf numFmtId="9" fontId="4" fillId="0" borderId="0" xfId="7" applyFont="1" applyAlignment="1">
      <alignment horizontal="center" vertical="center"/>
    </xf>
    <xf numFmtId="9" fontId="13" fillId="0" borderId="0" xfId="7" applyFont="1" applyAlignment="1">
      <alignment horizontal="center" vertical="center"/>
    </xf>
    <xf numFmtId="9" fontId="4" fillId="0" borderId="1" xfId="7" applyFont="1" applyBorder="1" applyAlignment="1">
      <alignment vertical="top"/>
    </xf>
    <xf numFmtId="9" fontId="4" fillId="0" borderId="0" xfId="7" applyFont="1" applyAlignment="1">
      <alignment vertical="top"/>
    </xf>
    <xf numFmtId="49" fontId="7" fillId="2" borderId="1" xfId="3" applyNumberFormat="1" applyFont="1" applyFill="1" applyBorder="1" applyAlignment="1">
      <alignment horizontal="center" vertical="center" wrapText="1"/>
    </xf>
    <xf numFmtId="14" fontId="7" fillId="2" borderId="1" xfId="3" applyNumberFormat="1" applyFont="1" applyFill="1" applyBorder="1" applyAlignment="1">
      <alignment horizontal="center" vertical="center" wrapText="1"/>
    </xf>
    <xf numFmtId="9" fontId="7" fillId="2" borderId="2" xfId="7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</cellXfs>
  <cellStyles count="8">
    <cellStyle name="Hipervínculo" xfId="5" builtinId="8"/>
    <cellStyle name="Hyperlink" xfId="6" xr:uid="{00000000-0005-0000-0000-000001000000}"/>
    <cellStyle name="Millares" xfId="1" builtinId="3"/>
    <cellStyle name="Moneda [0]" xfId="2" builtinId="7"/>
    <cellStyle name="Normal" xfId="0" builtinId="0"/>
    <cellStyle name="Normal 2 2 2" xfId="3" xr:uid="{00000000-0005-0000-0000-000007000000}"/>
    <cellStyle name="Normal 3" xfId="4" xr:uid="{00000000-0005-0000-0000-000008000000}"/>
    <cellStyle name="Porcentaje" xfId="7" builtinId="5"/>
  </cellStyles>
  <dxfs count="3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9" defaultPivotStyle="PivotStyleLight16"/>
  <colors>
    <mruColors>
      <color rgb="FF009999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riana.cristiano/OneDrive%20-%20habitatbogota/05.%20BASE%20DE%20DATOS%20ADRIANA/2023-2308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18"/>
  <sheetViews>
    <sheetView showGridLines="0" tabSelected="1" zoomScale="80" zoomScaleNormal="80" workbookViewId="0">
      <selection activeCell="K31" sqref="K31"/>
    </sheetView>
  </sheetViews>
  <sheetFormatPr baseColWidth="10" defaultRowHeight="12.75" x14ac:dyDescent="0.2"/>
  <cols>
    <col min="1" max="1" width="1.7109375" style="12" customWidth="1"/>
    <col min="2" max="2" width="14.42578125" style="12" customWidth="1"/>
    <col min="3" max="3" width="15.28515625" style="12" customWidth="1"/>
    <col min="4" max="5" width="32" style="12" customWidth="1"/>
    <col min="6" max="6" width="34.28515625" style="12" customWidth="1"/>
    <col min="7" max="7" width="14.42578125" style="16" customWidth="1"/>
    <col min="8" max="9" width="20.140625" style="12" customWidth="1"/>
    <col min="10" max="10" width="17.85546875" style="12" customWidth="1"/>
    <col min="11" max="11" width="20.28515625" style="12" customWidth="1"/>
    <col min="12" max="12" width="20.140625" style="12" customWidth="1"/>
    <col min="13" max="13" width="18" style="15" customWidth="1"/>
    <col min="14" max="14" width="25.28515625" style="12" customWidth="1"/>
    <col min="15" max="15" width="17.140625" style="12" customWidth="1"/>
    <col min="16" max="16" width="20.42578125" style="48" customWidth="1"/>
    <col min="17" max="17" width="21" style="12" customWidth="1"/>
    <col min="18" max="19" width="11.42578125" style="12" hidden="1" customWidth="1"/>
    <col min="20" max="21" width="0" style="12" hidden="1" customWidth="1"/>
    <col min="22" max="16384" width="11.42578125" style="12"/>
  </cols>
  <sheetData>
    <row r="1" spans="2:21" s="1" customFormat="1" ht="14.1" customHeight="1" x14ac:dyDescent="0.2">
      <c r="B1" s="12"/>
      <c r="D1" s="2"/>
      <c r="E1" s="2"/>
      <c r="F1" s="3"/>
      <c r="G1" s="14"/>
      <c r="H1" s="4"/>
      <c r="I1" s="4"/>
      <c r="J1" s="5"/>
      <c r="K1" s="6"/>
      <c r="P1" s="45"/>
    </row>
    <row r="2" spans="2:21" s="18" customFormat="1" ht="19.350000000000001" customHeight="1" x14ac:dyDescent="0.2">
      <c r="B2" s="22" t="s">
        <v>47</v>
      </c>
      <c r="D2" s="19"/>
      <c r="E2" s="19"/>
      <c r="F2" s="20"/>
      <c r="G2" s="21"/>
      <c r="H2" s="52" t="s">
        <v>0</v>
      </c>
      <c r="I2" s="52"/>
      <c r="J2" s="52"/>
      <c r="K2" s="52"/>
      <c r="L2" s="35">
        <f>SUMIF(O13:O18,"INVERSION",L13:L18)</f>
        <v>372340000</v>
      </c>
      <c r="M2" s="24"/>
      <c r="N2" s="23"/>
      <c r="P2" s="46"/>
    </row>
    <row r="3" spans="2:21" s="18" customFormat="1" ht="19.350000000000001" customHeight="1" x14ac:dyDescent="0.2">
      <c r="B3" s="17"/>
      <c r="D3" s="19"/>
      <c r="E3" s="19"/>
      <c r="F3" s="20"/>
      <c r="G3" s="21"/>
      <c r="H3" s="52" t="s">
        <v>1</v>
      </c>
      <c r="I3" s="52"/>
      <c r="J3" s="52"/>
      <c r="K3" s="52"/>
      <c r="L3" s="35">
        <f>SUMIF(O13:O18,"FUNCIONAMIENTO",L13:L18)</f>
        <v>0</v>
      </c>
      <c r="M3" s="24"/>
      <c r="P3" s="46"/>
    </row>
    <row r="4" spans="2:21" s="18" customFormat="1" ht="19.350000000000001" customHeight="1" x14ac:dyDescent="0.2">
      <c r="B4" s="17"/>
      <c r="D4" s="19"/>
      <c r="E4" s="19"/>
      <c r="F4" s="20"/>
      <c r="G4" s="21"/>
      <c r="H4" s="52" t="s">
        <v>14</v>
      </c>
      <c r="I4" s="52"/>
      <c r="J4" s="52"/>
      <c r="K4" s="52"/>
      <c r="L4" s="35">
        <f>SUMIF(O13:O18,"RECURSO EXTERNO",L13:L18)</f>
        <v>0</v>
      </c>
      <c r="M4" s="24"/>
      <c r="P4" s="46"/>
    </row>
    <row r="5" spans="2:21" s="18" customFormat="1" ht="19.350000000000001" customHeight="1" x14ac:dyDescent="0.2">
      <c r="B5" s="17"/>
      <c r="D5" s="19"/>
      <c r="E5" s="19"/>
      <c r="F5" s="20"/>
      <c r="G5" s="21"/>
      <c r="H5" s="52" t="s">
        <v>15</v>
      </c>
      <c r="I5" s="52"/>
      <c r="J5" s="52"/>
      <c r="K5" s="52"/>
      <c r="L5" s="35">
        <f>SUMIF(O13:O18,"FONDIGER",L13:L18)</f>
        <v>0</v>
      </c>
      <c r="P5" s="46"/>
    </row>
    <row r="6" spans="2:21" s="18" customFormat="1" ht="19.350000000000001" customHeight="1" x14ac:dyDescent="0.2">
      <c r="B6" s="17"/>
      <c r="D6" s="19"/>
      <c r="E6" s="19"/>
      <c r="F6" s="20"/>
      <c r="G6" s="21"/>
      <c r="H6" s="52" t="s">
        <v>2</v>
      </c>
      <c r="I6" s="52"/>
      <c r="J6" s="52"/>
      <c r="K6" s="52"/>
      <c r="L6" s="35">
        <f>SUMIF(O13:O18,"APORTE EN ESPECIE",L13:L18)</f>
        <v>0</v>
      </c>
      <c r="M6" s="23"/>
      <c r="P6" s="46"/>
    </row>
    <row r="7" spans="2:21" s="18" customFormat="1" ht="19.350000000000001" customHeight="1" x14ac:dyDescent="0.2">
      <c r="B7" s="17"/>
      <c r="D7" s="19"/>
      <c r="E7" s="19"/>
      <c r="F7" s="20"/>
      <c r="G7" s="21"/>
      <c r="H7" s="52" t="s">
        <v>3</v>
      </c>
      <c r="I7" s="52"/>
      <c r="J7" s="52"/>
      <c r="K7" s="52"/>
      <c r="L7" s="35">
        <f>SUMIF(O13:O18,"VIGENCIA FUTURA",L13:L18)</f>
        <v>0</v>
      </c>
      <c r="M7" s="23"/>
      <c r="P7" s="46"/>
    </row>
    <row r="8" spans="2:21" s="18" customFormat="1" ht="19.350000000000001" customHeight="1" x14ac:dyDescent="0.2">
      <c r="B8" s="17"/>
      <c r="D8" s="19"/>
      <c r="E8" s="19"/>
      <c r="F8" s="20"/>
      <c r="G8" s="21"/>
      <c r="H8" s="52" t="s">
        <v>4</v>
      </c>
      <c r="I8" s="52"/>
      <c r="J8" s="52"/>
      <c r="K8" s="52"/>
      <c r="L8" s="35">
        <f>SUMIF(O13:O18,"REGALIAS",L13:L18)</f>
        <v>0</v>
      </c>
      <c r="M8" s="23"/>
      <c r="P8" s="46"/>
    </row>
    <row r="9" spans="2:21" s="18" customFormat="1" ht="18.95" customHeight="1" x14ac:dyDescent="0.2">
      <c r="B9" s="17"/>
      <c r="D9" s="19"/>
      <c r="E9" s="19"/>
      <c r="F9" s="20"/>
      <c r="G9" s="21"/>
      <c r="J9" s="36"/>
      <c r="L9" s="37">
        <f>SUM(L2:L8)</f>
        <v>372340000</v>
      </c>
      <c r="M9" s="23"/>
      <c r="P9" s="46"/>
    </row>
    <row r="10" spans="2:21" s="1" customFormat="1" ht="18.95" customHeight="1" x14ac:dyDescent="0.2">
      <c r="B10" s="12"/>
      <c r="E10" s="2"/>
      <c r="F10" s="3"/>
      <c r="G10" s="14"/>
      <c r="J10" s="7"/>
      <c r="L10" s="34"/>
      <c r="M10" s="8"/>
      <c r="P10" s="45"/>
    </row>
    <row r="11" spans="2:21" s="1" customFormat="1" ht="16.5" customHeight="1" x14ac:dyDescent="0.2">
      <c r="B11" s="12"/>
      <c r="D11" s="2"/>
      <c r="E11" s="2"/>
      <c r="F11" s="3"/>
      <c r="G11" s="14"/>
      <c r="H11" s="9"/>
      <c r="I11" s="9"/>
      <c r="J11" s="10"/>
      <c r="K11" s="9"/>
      <c r="P11" s="45"/>
    </row>
    <row r="12" spans="2:21" s="11" customFormat="1" ht="46.5" customHeight="1" x14ac:dyDescent="0.2">
      <c r="B12" s="49" t="s">
        <v>16</v>
      </c>
      <c r="C12" s="49" t="s">
        <v>5</v>
      </c>
      <c r="D12" s="49" t="s">
        <v>6</v>
      </c>
      <c r="E12" s="49" t="s">
        <v>19</v>
      </c>
      <c r="F12" s="49" t="s">
        <v>7</v>
      </c>
      <c r="G12" s="50" t="s">
        <v>8</v>
      </c>
      <c r="H12" s="49" t="s">
        <v>9</v>
      </c>
      <c r="I12" s="49" t="s">
        <v>46</v>
      </c>
      <c r="J12" s="49" t="s">
        <v>10</v>
      </c>
      <c r="K12" s="49" t="s">
        <v>11</v>
      </c>
      <c r="L12" s="49" t="s">
        <v>12</v>
      </c>
      <c r="M12" s="49" t="s">
        <v>18</v>
      </c>
      <c r="N12" s="49" t="s">
        <v>13</v>
      </c>
      <c r="O12" s="49" t="s">
        <v>48</v>
      </c>
      <c r="P12" s="51" t="s">
        <v>17</v>
      </c>
      <c r="Q12" s="13"/>
    </row>
    <row r="13" spans="2:21" ht="15" customHeight="1" x14ac:dyDescent="0.2">
      <c r="B13" s="25">
        <v>45316</v>
      </c>
      <c r="C13" s="41" t="s">
        <v>27</v>
      </c>
      <c r="D13" s="26" t="s">
        <v>22</v>
      </c>
      <c r="E13" s="43" t="s">
        <v>34</v>
      </c>
      <c r="F13" s="42" t="s">
        <v>23</v>
      </c>
      <c r="G13" s="25">
        <v>45321</v>
      </c>
      <c r="H13" s="27">
        <v>37250000</v>
      </c>
      <c r="I13" s="33">
        <v>0</v>
      </c>
      <c r="J13" s="28">
        <v>0</v>
      </c>
      <c r="K13" s="29">
        <v>0</v>
      </c>
      <c r="L13" s="30">
        <f>+H13+J13-K13</f>
        <v>37250000</v>
      </c>
      <c r="M13" s="25">
        <v>45472</v>
      </c>
      <c r="N13" s="31" t="s">
        <v>39</v>
      </c>
      <c r="O13" s="32" t="s">
        <v>45</v>
      </c>
      <c r="P13" s="47">
        <v>0.01</v>
      </c>
      <c r="R13" s="38">
        <v>45322</v>
      </c>
      <c r="S13" s="44">
        <f t="shared" ref="S13:S18" si="0">M13-G13</f>
        <v>151</v>
      </c>
      <c r="T13" s="40">
        <f t="shared" ref="T13:T18" si="1">R13-G13</f>
        <v>1</v>
      </c>
      <c r="U13" s="39">
        <f>T13/S13</f>
        <v>6.6225165562913907E-3</v>
      </c>
    </row>
    <row r="14" spans="2:21" ht="15" customHeight="1" x14ac:dyDescent="0.2">
      <c r="B14" s="25">
        <v>45317</v>
      </c>
      <c r="C14" s="41" t="s">
        <v>28</v>
      </c>
      <c r="D14" s="26" t="s">
        <v>33</v>
      </c>
      <c r="E14" s="43" t="s">
        <v>34</v>
      </c>
      <c r="F14" s="42" t="s">
        <v>35</v>
      </c>
      <c r="G14" s="25">
        <v>45323</v>
      </c>
      <c r="H14" s="27">
        <v>33500000</v>
      </c>
      <c r="I14" s="33">
        <v>0</v>
      </c>
      <c r="J14" s="28">
        <v>0</v>
      </c>
      <c r="K14" s="29">
        <v>0</v>
      </c>
      <c r="L14" s="30">
        <f t="shared" ref="L14:L18" si="2">+H14+J14-K14</f>
        <v>33500000</v>
      </c>
      <c r="M14" s="25">
        <v>45473</v>
      </c>
      <c r="N14" s="31" t="s">
        <v>40</v>
      </c>
      <c r="O14" s="32" t="s">
        <v>45</v>
      </c>
      <c r="P14" s="47">
        <v>0</v>
      </c>
      <c r="R14" s="38">
        <v>45322</v>
      </c>
      <c r="S14" s="44">
        <f t="shared" si="0"/>
        <v>150</v>
      </c>
      <c r="T14" s="40">
        <f t="shared" si="1"/>
        <v>-1</v>
      </c>
      <c r="U14" s="39">
        <f t="shared" ref="U14:U18" si="3">T14/S14</f>
        <v>-6.6666666666666671E-3</v>
      </c>
    </row>
    <row r="15" spans="2:21" ht="15" customHeight="1" x14ac:dyDescent="0.2">
      <c r="B15" s="25">
        <v>45316</v>
      </c>
      <c r="C15" s="41" t="s">
        <v>29</v>
      </c>
      <c r="D15" s="26" t="s">
        <v>25</v>
      </c>
      <c r="E15" s="43" t="s">
        <v>34</v>
      </c>
      <c r="F15" s="42" t="s">
        <v>26</v>
      </c>
      <c r="G15" s="25">
        <v>45317</v>
      </c>
      <c r="H15" s="27">
        <v>86040000</v>
      </c>
      <c r="I15" s="33">
        <v>0</v>
      </c>
      <c r="J15" s="28">
        <v>0</v>
      </c>
      <c r="K15" s="29">
        <v>0</v>
      </c>
      <c r="L15" s="30">
        <f t="shared" si="2"/>
        <v>86040000</v>
      </c>
      <c r="M15" s="25">
        <v>45498</v>
      </c>
      <c r="N15" s="31" t="s">
        <v>41</v>
      </c>
      <c r="O15" s="32" t="s">
        <v>45</v>
      </c>
      <c r="P15" s="47">
        <v>0.03</v>
      </c>
      <c r="R15" s="38">
        <v>45322</v>
      </c>
      <c r="S15" s="44">
        <f t="shared" si="0"/>
        <v>181</v>
      </c>
      <c r="T15" s="40">
        <f t="shared" si="1"/>
        <v>5</v>
      </c>
      <c r="U15" s="39">
        <f t="shared" si="3"/>
        <v>2.7624309392265192E-2</v>
      </c>
    </row>
    <row r="16" spans="2:21" ht="15" customHeight="1" x14ac:dyDescent="0.2">
      <c r="B16" s="25">
        <v>45317</v>
      </c>
      <c r="C16" s="41" t="s">
        <v>30</v>
      </c>
      <c r="D16" s="26" t="s">
        <v>24</v>
      </c>
      <c r="E16" s="43" t="s">
        <v>34</v>
      </c>
      <c r="F16" s="42" t="s">
        <v>36</v>
      </c>
      <c r="G16" s="25">
        <v>45320</v>
      </c>
      <c r="H16" s="27">
        <v>37250000</v>
      </c>
      <c r="I16" s="33">
        <v>0</v>
      </c>
      <c r="J16" s="28">
        <v>0</v>
      </c>
      <c r="K16" s="29">
        <v>0</v>
      </c>
      <c r="L16" s="30">
        <f t="shared" si="2"/>
        <v>37250000</v>
      </c>
      <c r="M16" s="25">
        <v>45471</v>
      </c>
      <c r="N16" s="31" t="s">
        <v>42</v>
      </c>
      <c r="O16" s="32" t="s">
        <v>45</v>
      </c>
      <c r="P16" s="47">
        <v>0.01</v>
      </c>
      <c r="R16" s="38">
        <v>45322</v>
      </c>
      <c r="S16" s="44">
        <f t="shared" si="0"/>
        <v>151</v>
      </c>
      <c r="T16" s="40">
        <f t="shared" si="1"/>
        <v>2</v>
      </c>
      <c r="U16" s="39">
        <f t="shared" si="3"/>
        <v>1.3245033112582781E-2</v>
      </c>
    </row>
    <row r="17" spans="2:21" ht="15" customHeight="1" x14ac:dyDescent="0.2">
      <c r="B17" s="25">
        <v>45317</v>
      </c>
      <c r="C17" s="41" t="s">
        <v>31</v>
      </c>
      <c r="D17" s="26" t="s">
        <v>21</v>
      </c>
      <c r="E17" s="43" t="s">
        <v>34</v>
      </c>
      <c r="F17" s="42" t="s">
        <v>37</v>
      </c>
      <c r="G17" s="25">
        <v>45323</v>
      </c>
      <c r="H17" s="27">
        <v>89150000</v>
      </c>
      <c r="I17" s="33">
        <v>0</v>
      </c>
      <c r="J17" s="28">
        <v>0</v>
      </c>
      <c r="K17" s="29">
        <v>0</v>
      </c>
      <c r="L17" s="30">
        <f t="shared" si="2"/>
        <v>89150000</v>
      </c>
      <c r="M17" s="25">
        <v>45473</v>
      </c>
      <c r="N17" s="31" t="s">
        <v>43</v>
      </c>
      <c r="O17" s="32" t="s">
        <v>45</v>
      </c>
      <c r="P17" s="47">
        <v>0</v>
      </c>
      <c r="R17" s="38">
        <v>45322</v>
      </c>
      <c r="S17" s="44">
        <f t="shared" si="0"/>
        <v>150</v>
      </c>
      <c r="T17" s="40">
        <f t="shared" si="1"/>
        <v>-1</v>
      </c>
      <c r="U17" s="39">
        <f t="shared" si="3"/>
        <v>-6.6666666666666671E-3</v>
      </c>
    </row>
    <row r="18" spans="2:21" ht="15" customHeight="1" x14ac:dyDescent="0.2">
      <c r="B18" s="25">
        <v>45320</v>
      </c>
      <c r="C18" s="41" t="s">
        <v>32</v>
      </c>
      <c r="D18" s="26" t="s">
        <v>20</v>
      </c>
      <c r="E18" s="43" t="s">
        <v>34</v>
      </c>
      <c r="F18" s="42" t="s">
        <v>38</v>
      </c>
      <c r="G18" s="25">
        <v>45323</v>
      </c>
      <c r="H18" s="27">
        <v>89150000</v>
      </c>
      <c r="I18" s="33">
        <v>0</v>
      </c>
      <c r="J18" s="28">
        <v>0</v>
      </c>
      <c r="K18" s="29">
        <v>0</v>
      </c>
      <c r="L18" s="30">
        <f t="shared" si="2"/>
        <v>89150000</v>
      </c>
      <c r="M18" s="25">
        <v>45473</v>
      </c>
      <c r="N18" s="31" t="s">
        <v>44</v>
      </c>
      <c r="O18" s="32" t="s">
        <v>45</v>
      </c>
      <c r="P18" s="47">
        <v>0</v>
      </c>
      <c r="R18" s="38">
        <v>45322</v>
      </c>
      <c r="S18" s="44">
        <f t="shared" si="0"/>
        <v>150</v>
      </c>
      <c r="T18" s="40">
        <f t="shared" si="1"/>
        <v>-1</v>
      </c>
      <c r="U18" s="39">
        <f t="shared" si="3"/>
        <v>-6.6666666666666671E-3</v>
      </c>
    </row>
  </sheetData>
  <autoFilter ref="B12:Q18" xr:uid="{00000000-0009-0000-0000-000000000000}"/>
  <mergeCells count="7">
    <mergeCell ref="H8:K8"/>
    <mergeCell ref="H2:K2"/>
    <mergeCell ref="H3:K3"/>
    <mergeCell ref="H4:K4"/>
    <mergeCell ref="H5:K5"/>
    <mergeCell ref="H6:K6"/>
    <mergeCell ref="H7:K7"/>
  </mergeCells>
  <conditionalFormatting sqref="C13:C18">
    <cfRule type="duplicateValues" dxfId="2" priority="3"/>
  </conditionalFormatting>
  <conditionalFormatting sqref="D13:D18">
    <cfRule type="duplicateValues" dxfId="1" priority="174"/>
  </conditionalFormatting>
  <conditionalFormatting sqref="N13:N18">
    <cfRule type="duplicateValues" dxfId="0" priority="175"/>
  </conditionalFormatting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'https://sdht-my.sharepoint.com/Users/Adriana.cristiano/OneDrive - habitatbogota/05. BASE DE DATOS ADRIANA/[2023-230803.xlsx]DATOS'!#REF!</xm:f>
          </x14:formula1>
          <xm:sqref>O13:O18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Adriana Maria Cristiano Lopez</cp:lastModifiedBy>
  <cp:revision>1</cp:revision>
  <dcterms:created xsi:type="dcterms:W3CDTF">2023-10-11T14:12:34Z</dcterms:created>
  <dcterms:modified xsi:type="dcterms:W3CDTF">2024-04-19T03:31:27Z</dcterms:modified>
  <cp:category/>
</cp:coreProperties>
</file>