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2025\Plan de Mejoramiento Intitucional\Corte Diciembre de 2025\"/>
    </mc:Choice>
  </mc:AlternateContent>
  <xr:revisionPtr revIDLastSave="0" documentId="8_{C0638DFA-4EE8-4360-8B81-A7BC6439BB21}" xr6:coauthVersionLast="47" xr6:coauthVersionMax="47" xr10:uidLastSave="{00000000-0000-0000-0000-000000000000}"/>
  <workbookProtection workbookAlgorithmName="SHA-512" workbookHashValue="z8r5kpOdXYmocXt6u31U//CqKjaLmQNHLUwQhf9+mFVYlCKE6U7+4BoYWKlovWDsJdL3rqwn25yTZRToY2iVsg==" workbookSaltValue="EX4CHZHkmIH+ikWapGQLog==" workbookSpinCount="100000" lockStructure="1"/>
  <bookViews>
    <workbookView xWindow="-120" yWindow="-120" windowWidth="29040" windowHeight="15720" firstSheet="1" activeTab="1" xr2:uid="{00000000-000D-0000-FFFF-FFFF00000000}"/>
  </bookViews>
  <sheets>
    <sheet name="Parametros" sheetId="1" state="hidden" r:id="rId1"/>
    <sheet name="Plan de Mejoramiento" sheetId="2" r:id="rId2"/>
    <sheet name="KPIs" sheetId="3" state="hidden" r:id="rId3"/>
    <sheet name="Resumenes" sheetId="4" state="hidden" r:id="rId4"/>
    <sheet name="Dashboard" sheetId="5" state="hidden" r:id="rId5"/>
  </sheets>
  <externalReferences>
    <externalReference r:id="rId6"/>
    <externalReference r:id="rId7"/>
  </externalReferences>
  <definedNames>
    <definedName name="_xlnm._FilterDatabase" localSheetId="1" hidden="1">'Plan de Mejoramiento'!$A$1:$AJ$229</definedName>
    <definedName name="_xlnm.Print_Area" localSheetId="1">'Plan de Mejoramiento'!$A$1:$AJ$76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6" i="2" l="1"/>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Y224" i="2"/>
  <c r="Y2" i="2"/>
  <c r="Y294" i="2"/>
  <c r="AA294" i="2"/>
  <c r="Y295" i="2"/>
  <c r="Y296" i="2"/>
  <c r="Y297" i="2"/>
  <c r="Y298" i="2"/>
  <c r="Y299" i="2"/>
  <c r="Y300" i="2"/>
  <c r="Y301" i="2"/>
  <c r="Y302" i="2"/>
  <c r="Y303" i="2"/>
  <c r="Y304" i="2"/>
  <c r="Y305" i="2"/>
  <c r="AA295" i="2"/>
  <c r="AA296" i="2"/>
  <c r="AA297" i="2"/>
  <c r="AA298" i="2"/>
  <c r="AA299" i="2"/>
  <c r="AA300" i="2"/>
  <c r="AA301" i="2"/>
  <c r="AA302" i="2"/>
  <c r="AA303" i="2"/>
  <c r="AA304" i="2"/>
  <c r="AA305" i="2"/>
  <c r="Y306" i="2"/>
  <c r="Y307" i="2"/>
  <c r="Y308" i="2"/>
  <c r="AA306" i="2"/>
  <c r="AA307" i="2"/>
  <c r="AA308" i="2"/>
  <c r="Y309" i="2"/>
  <c r="Y310" i="2"/>
  <c r="Y311" i="2"/>
  <c r="Y312" i="2"/>
  <c r="AA309" i="2"/>
  <c r="AA310" i="2"/>
  <c r="AA311" i="2"/>
  <c r="AA312" i="2"/>
  <c r="Y314" i="2"/>
  <c r="AA314" i="2"/>
  <c r="Y313" i="2"/>
  <c r="AA313" i="2"/>
  <c r="AA292" i="2"/>
  <c r="AA293" i="2"/>
  <c r="Z293" i="2"/>
  <c r="Y293" i="2"/>
  <c r="Z292" i="2"/>
  <c r="Y292" i="2"/>
  <c r="Y289" i="2"/>
  <c r="Y76" i="2"/>
  <c r="AC25" i="2" l="1"/>
  <c r="AA20" i="2" l="1"/>
  <c r="AA26" i="2"/>
  <c r="AA27" i="2"/>
  <c r="AA28" i="2"/>
  <c r="AA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 i="2"/>
  <c r="AA3" i="2"/>
  <c r="AA4" i="2"/>
  <c r="AA5" i="2"/>
  <c r="AA6" i="2"/>
  <c r="AA7" i="2"/>
  <c r="AA8" i="2"/>
  <c r="AA9" i="2"/>
  <c r="AA10" i="2"/>
  <c r="AA11" i="2"/>
  <c r="AA12" i="2"/>
  <c r="AA13" i="2"/>
  <c r="AA14" i="2"/>
  <c r="AA15" i="2"/>
  <c r="AA16" i="2"/>
  <c r="AA17" i="2"/>
  <c r="AA18" i="2"/>
  <c r="AA19" i="2"/>
  <c r="AA21" i="2"/>
  <c r="AA22" i="2"/>
  <c r="AA23" i="2"/>
  <c r="AA24" i="2"/>
  <c r="AA25" i="2"/>
  <c r="AA30" i="2"/>
  <c r="AA31" i="2"/>
  <c r="AA32" i="2"/>
  <c r="AA33" i="2"/>
  <c r="AA34" i="2"/>
  <c r="AA35" i="2"/>
  <c r="AA36" i="2"/>
  <c r="AA37" i="2"/>
  <c r="AA39" i="2"/>
  <c r="AA38" i="2"/>
  <c r="AA40" i="2"/>
  <c r="AA41" i="2"/>
  <c r="AA42" i="2"/>
  <c r="AA43" i="2"/>
  <c r="AA44" i="2"/>
  <c r="AA45" i="2"/>
  <c r="Y291" i="2"/>
  <c r="Y3" i="2"/>
  <c r="Y4" i="2"/>
  <c r="Y5" i="2"/>
  <c r="Y6" i="2"/>
  <c r="Y7" i="2"/>
  <c r="Y8" i="2"/>
  <c r="Y9" i="2"/>
  <c r="Y10" i="2"/>
  <c r="Y11" i="2"/>
  <c r="Y12" i="2"/>
  <c r="Y13" i="2"/>
  <c r="Y14" i="2"/>
  <c r="Y15" i="2"/>
  <c r="Y16" i="2"/>
  <c r="Y17" i="2"/>
  <c r="Y18" i="2"/>
  <c r="Y19" i="2"/>
  <c r="Y21" i="2"/>
  <c r="Y22" i="2"/>
  <c r="Y23" i="2"/>
  <c r="Y24" i="2"/>
  <c r="Y25" i="2"/>
  <c r="Y30" i="2"/>
  <c r="Y31" i="2"/>
  <c r="Y32" i="2"/>
  <c r="Y33" i="2"/>
  <c r="Y34" i="2"/>
  <c r="Y35" i="2"/>
  <c r="Y36" i="2"/>
  <c r="Y37" i="2"/>
  <c r="Y39" i="2"/>
  <c r="Y38" i="2"/>
  <c r="Y40" i="2"/>
  <c r="Y41" i="2"/>
  <c r="Y42" i="2"/>
  <c r="Y43" i="2"/>
  <c r="Y44" i="2"/>
  <c r="Y45" i="2"/>
  <c r="Y47" i="2"/>
  <c r="Y48" i="2"/>
  <c r="Y49" i="2"/>
  <c r="Y50" i="2"/>
  <c r="Y51" i="2"/>
  <c r="Y52" i="2"/>
  <c r="Y53" i="2"/>
  <c r="Y55" i="2"/>
  <c r="Y56" i="2"/>
  <c r="Y57" i="2"/>
  <c r="Y58" i="2"/>
  <c r="Y61" i="2"/>
  <c r="Y62" i="2"/>
  <c r="Y63" i="2"/>
  <c r="Y64" i="2"/>
  <c r="Y65" i="2"/>
  <c r="Y66" i="2"/>
  <c r="Y68" i="2"/>
  <c r="Y69" i="2"/>
  <c r="Y70" i="2"/>
  <c r="Y72" i="2"/>
  <c r="Y73" i="2"/>
  <c r="Y74" i="2"/>
  <c r="Y75" i="2"/>
  <c r="Y77" i="2"/>
  <c r="Y78" i="2"/>
  <c r="Y79" i="2"/>
  <c r="Y80" i="2"/>
  <c r="Y81" i="2"/>
  <c r="Y82" i="2"/>
  <c r="Y83" i="2"/>
  <c r="Y85" i="2"/>
  <c r="Y86" i="2"/>
  <c r="Y87" i="2"/>
  <c r="Y88" i="2"/>
  <c r="Y89" i="2"/>
  <c r="Y90" i="2"/>
  <c r="Y91" i="2"/>
  <c r="Y93" i="2"/>
  <c r="Y94" i="2"/>
  <c r="Y95" i="2"/>
  <c r="Y96" i="2"/>
  <c r="Y97" i="2"/>
  <c r="Y98" i="2"/>
  <c r="Y99" i="2"/>
  <c r="Y100" i="2"/>
  <c r="Y101" i="2"/>
  <c r="Y102" i="2"/>
  <c r="Y103" i="2"/>
  <c r="Y104" i="2"/>
  <c r="Y105" i="2"/>
  <c r="Y106" i="2"/>
  <c r="Y107" i="2"/>
  <c r="Y108" i="2"/>
  <c r="Y109" i="2"/>
  <c r="Y110" i="2"/>
  <c r="Y111" i="2"/>
  <c r="Y112" i="2"/>
  <c r="Y113" i="2"/>
  <c r="Y114" i="2"/>
  <c r="Y115" i="2"/>
  <c r="Y116" i="2"/>
  <c r="Y117" i="2"/>
  <c r="Y119" i="2"/>
  <c r="Y118" i="2"/>
  <c r="Y120" i="2"/>
  <c r="Y121" i="2"/>
  <c r="Y122" i="2"/>
  <c r="Y123" i="2"/>
  <c r="Y124" i="2"/>
  <c r="Y125" i="2"/>
  <c r="Y139" i="2"/>
  <c r="Y140" i="2"/>
  <c r="Y149" i="2"/>
  <c r="Y151" i="2"/>
  <c r="Y154" i="2"/>
  <c r="Y158" i="2"/>
  <c r="Y159" i="2"/>
  <c r="Y168" i="2"/>
  <c r="Y198" i="2"/>
  <c r="Y200" i="2"/>
  <c r="Y201" i="2"/>
  <c r="Y202" i="2"/>
  <c r="Y203" i="2"/>
  <c r="Y204" i="2"/>
  <c r="Y205" i="2"/>
  <c r="Y206" i="2"/>
  <c r="Y213" i="2"/>
  <c r="Y214" i="2"/>
  <c r="Y222" i="2"/>
  <c r="Y129" i="2" l="1"/>
  <c r="Y130" i="2"/>
  <c r="Y131" i="2"/>
  <c r="Y132" i="2"/>
  <c r="Y133" i="2"/>
  <c r="Y134" i="2"/>
  <c r="Y135" i="2"/>
  <c r="Y136" i="2"/>
  <c r="Y137" i="2"/>
  <c r="Y138" i="2"/>
  <c r="Y141" i="2"/>
  <c r="Y142" i="2"/>
  <c r="Y143" i="2"/>
  <c r="Y144" i="2"/>
  <c r="Y145" i="2"/>
  <c r="Y146" i="2"/>
  <c r="Y147" i="2"/>
  <c r="Y148" i="2"/>
  <c r="Y150" i="2"/>
  <c r="Y152" i="2"/>
  <c r="Y153" i="2"/>
  <c r="Y155" i="2"/>
  <c r="Y156" i="2"/>
  <c r="Y157" i="2"/>
  <c r="Y160" i="2"/>
  <c r="Y161" i="2"/>
  <c r="Y162" i="2"/>
  <c r="Y163" i="2"/>
  <c r="Y164" i="2"/>
  <c r="Y165" i="2"/>
  <c r="Y166" i="2"/>
  <c r="Y167"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9" i="2"/>
  <c r="Y207" i="2"/>
  <c r="Y208" i="2"/>
  <c r="Y209" i="2"/>
  <c r="Y210" i="2"/>
  <c r="Y211" i="2"/>
  <c r="Y212" i="2"/>
  <c r="Y215" i="2"/>
  <c r="Y216" i="2"/>
  <c r="Y217" i="2"/>
  <c r="Y218" i="2"/>
  <c r="Y219" i="2"/>
  <c r="Y220" i="2"/>
  <c r="Y221" i="2"/>
  <c r="Y223" i="2"/>
  <c r="Y225" i="2"/>
  <c r="Y226" i="2"/>
  <c r="Y227" i="2"/>
  <c r="Y228" i="2"/>
  <c r="Y229" i="2"/>
  <c r="Y230" i="2"/>
  <c r="Y231" i="2"/>
  <c r="Y232" i="2"/>
  <c r="Y233" i="2"/>
  <c r="Y234" i="2"/>
  <c r="Y235" i="2"/>
  <c r="Y236" i="2"/>
  <c r="Y237" i="2"/>
  <c r="Y238" i="2"/>
  <c r="Y239" i="2"/>
  <c r="Y240" i="2"/>
  <c r="Y241" i="2"/>
  <c r="Y242" i="2"/>
  <c r="Y243" i="2"/>
  <c r="Y244" i="2"/>
  <c r="Y245" i="2"/>
  <c r="Y246" i="2"/>
  <c r="Y247"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Y286" i="2"/>
  <c r="Y287" i="2"/>
  <c r="Y288" i="2"/>
  <c r="Y290" i="2"/>
  <c r="Y20" i="2"/>
  <c r="Y26" i="2"/>
  <c r="Y27" i="2"/>
  <c r="Y28" i="2"/>
  <c r="Y29" i="2"/>
  <c r="Y46" i="2"/>
  <c r="Y54" i="2"/>
  <c r="Y59" i="2"/>
  <c r="Y60" i="2"/>
  <c r="Y67" i="2"/>
  <c r="Y71" i="2"/>
  <c r="Y84" i="2"/>
  <c r="Y92" i="2"/>
  <c r="Y126" i="2"/>
  <c r="Y127" i="2"/>
  <c r="Y128" i="2"/>
  <c r="Y249" i="2"/>
  <c r="Y250" i="2"/>
  <c r="Y251" i="2"/>
  <c r="Y252" i="2"/>
  <c r="Y248" i="2"/>
  <c r="E3" i="4" l="1"/>
  <c r="E4" i="4"/>
  <c r="E5" i="4"/>
  <c r="E6" i="4"/>
  <c r="E7" i="4"/>
  <c r="E8" i="4"/>
  <c r="E9" i="4"/>
  <c r="E10" i="4"/>
  <c r="B3" i="4"/>
  <c r="B4" i="4"/>
  <c r="B5" i="4"/>
  <c r="B6" i="4"/>
  <c r="B7" i="4"/>
  <c r="B8" i="4"/>
  <c r="B9" i="4"/>
  <c r="B10" i="4"/>
  <c r="B2" i="4"/>
  <c r="B3" i="5"/>
  <c r="E2" i="4"/>
  <c r="B6" i="3"/>
  <c r="B5" i="3"/>
  <c r="B4" i="3"/>
  <c r="B3" i="3"/>
  <c r="B2" i="3"/>
  <c r="B8" i="3" l="1"/>
  <c r="B5" i="5" s="1"/>
  <c r="B9" i="3"/>
  <c r="B6" i="5" s="1"/>
  <c r="B10" i="3"/>
  <c r="B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 Angel Pardo Mateus</author>
    <author>Autoría desconocida</author>
  </authors>
  <commentList>
    <comment ref="A1" authorId="0" shapeId="0" xr:uid="{718D688B-D010-4888-954A-B11A49999EFD}">
      <text>
        <r>
          <rPr>
            <b/>
            <sz val="12"/>
            <color indexed="81"/>
            <rFont val="Tahoma"/>
            <family val="2"/>
          </rPr>
          <t>Seleccione de la liste el tipo de plan.</t>
        </r>
      </text>
    </comment>
    <comment ref="B1" authorId="0" shapeId="0" xr:uid="{28AE17F5-4A63-4F17-B55D-A75457B9EAC1}">
      <text>
        <r>
          <rPr>
            <b/>
            <sz val="12"/>
            <color indexed="81"/>
            <rFont val="Tahoma"/>
            <family val="2"/>
          </rPr>
          <t>Seleccione de la lista el tipo de resultado.</t>
        </r>
      </text>
    </comment>
    <comment ref="C1" authorId="0" shapeId="0" xr:uid="{AEF6E20C-88E1-4677-9A32-FEFB9F1DD440}">
      <text>
        <r>
          <rPr>
            <b/>
            <sz val="12"/>
            <color indexed="81"/>
            <rFont val="Tahoma"/>
            <family val="2"/>
          </rPr>
          <t>Campo diligenciado por la Oficina de Control Interno.</t>
        </r>
      </text>
    </comment>
    <comment ref="O5" authorId="1" shapeId="0" xr:uid="{7C3D7035-930B-4DCC-BEAC-AE1B970A083D}">
      <text>
        <r>
          <rPr>
            <sz val="10"/>
            <rFont val="Arial"/>
            <family val="2"/>
          </rPr>
          <t>Por error estaban asignados a la subdirección financiera</t>
        </r>
      </text>
    </comment>
    <comment ref="O6" authorId="1" shapeId="0" xr:uid="{738006F2-9ADD-4C4E-8927-6AAC421A542C}">
      <text>
        <r>
          <rPr>
            <sz val="10"/>
            <rFont val="Arial"/>
            <family val="2"/>
          </rPr>
          <t>Por error estaban asignados a la subdirección financiera</t>
        </r>
      </text>
    </comment>
    <comment ref="H248" authorId="0" shapeId="0" xr:uid="{2287A0BF-661C-4FD1-8E84-2FFB2A276BDD}">
      <text>
        <r>
          <rPr>
            <b/>
            <sz val="12"/>
            <color indexed="81"/>
            <rFont val="Tahoma"/>
            <family val="2"/>
          </rPr>
          <t>Campo diligenciado por la Oficina de Control Interno.</t>
        </r>
      </text>
    </comment>
    <comment ref="G249" authorId="0" shapeId="0" xr:uid="{C1D74628-869D-46F9-A838-B07ED2B4040B}">
      <text>
        <r>
          <rPr>
            <b/>
            <sz val="12"/>
            <color indexed="81"/>
            <rFont val="Tahoma"/>
            <family val="2"/>
          </rPr>
          <t>Campo diligenciado por la Oficina de Control Interno.</t>
        </r>
      </text>
    </comment>
    <comment ref="H249" authorId="0" shapeId="0" xr:uid="{F7DA51D5-07AD-44AE-9385-7A1489E94C45}">
      <text>
        <r>
          <rPr>
            <b/>
            <sz val="12"/>
            <color indexed="81"/>
            <rFont val="Tahoma"/>
            <family val="2"/>
          </rPr>
          <t>Campo diligenciado por la Oficina de Control Interno.</t>
        </r>
      </text>
    </comment>
    <comment ref="J249" authorId="0" shapeId="0" xr:uid="{922BD12F-F760-4125-8CEE-361390BBE366}">
      <text>
        <r>
          <rPr>
            <b/>
            <sz val="12"/>
            <color indexed="81"/>
            <rFont val="Tahoma"/>
            <family val="2"/>
          </rPr>
          <t>Seleccione de la lista la tipología de la acción planteada.</t>
        </r>
      </text>
    </comment>
    <comment ref="M249" authorId="0" shapeId="0" xr:uid="{0785BDA6-280C-4FE3-894F-E9A2F4BAC86F}">
      <text>
        <r>
          <rPr>
            <b/>
            <sz val="12"/>
            <color indexed="81"/>
            <rFont val="Tahoma"/>
            <family val="2"/>
          </rPr>
          <t>Seleccione de la lista el proceso responsable de la ejecución de la acción planteada.</t>
        </r>
      </text>
    </comment>
    <comment ref="N249" authorId="0" shapeId="0" xr:uid="{C9DDF1A6-1D69-4E20-89D2-8764572D573E}">
      <text>
        <r>
          <rPr>
            <b/>
            <sz val="12"/>
            <color indexed="81"/>
            <rFont val="Tahoma"/>
            <family val="2"/>
          </rPr>
          <t>Seleccione de la lista la Oficina o Subsecretaría responsable de controlar la ejecución de la acción planteada</t>
        </r>
        <r>
          <rPr>
            <sz val="9"/>
            <color indexed="81"/>
            <rFont val="Tahoma"/>
            <family val="2"/>
          </rPr>
          <t>.</t>
        </r>
      </text>
    </comment>
    <comment ref="O249" authorId="0" shapeId="0" xr:uid="{372E7DD6-024C-41DD-B71C-3E13A6D8B339}">
      <text>
        <r>
          <rPr>
            <b/>
            <sz val="12"/>
            <color indexed="81"/>
            <rFont val="Tahoma"/>
            <family val="2"/>
          </rPr>
          <t>Seleccione de la lista la dependencia responsable de la ejecución de la acción planteada.</t>
        </r>
      </text>
    </comment>
    <comment ref="P249" authorId="0" shapeId="0" xr:uid="{D510BD95-FCD8-4B56-978A-AAA3D34CC8C7}">
      <text>
        <r>
          <rPr>
            <b/>
            <sz val="12"/>
            <color indexed="81"/>
            <rFont val="Tahoma"/>
            <family val="2"/>
          </rPr>
          <t>Determine la fecha de inicio de la acción. Formato dd/mm/aa</t>
        </r>
      </text>
    </comment>
    <comment ref="Q249" authorId="0" shapeId="0" xr:uid="{DB987C71-3D9A-445D-8A0C-5AED34CE0BA5}">
      <text>
        <r>
          <rPr>
            <b/>
            <sz val="12"/>
            <color indexed="81"/>
            <rFont val="Tahoma"/>
            <family val="2"/>
          </rPr>
          <t xml:space="preserve">Determine la fecha de culminación de la acción. Formato dd/mm/aa. Tenga en cuenta que la acción no podrá superar los 12 meses </t>
        </r>
      </text>
    </comment>
    <comment ref="R249" authorId="0" shapeId="0" xr:uid="{FEAA77CD-1CDE-4F18-869B-62B5145C730D}">
      <text>
        <r>
          <rPr>
            <b/>
            <sz val="12"/>
            <color indexed="81"/>
            <rFont val="Tahoma"/>
            <family val="2"/>
          </rPr>
          <t>Campo diligenciado por la Oficina de Control Interno. Formato dd/mm/aa.</t>
        </r>
      </text>
    </comment>
    <comment ref="S249" authorId="0" shapeId="0" xr:uid="{FDC65303-F411-45A9-8EA7-CCFD18755F78}">
      <text>
        <r>
          <rPr>
            <b/>
            <sz val="12"/>
            <color indexed="81"/>
            <rFont val="Tahoma"/>
            <family val="2"/>
          </rPr>
          <t>Campo diligenciado por la Oficina de Control Interno. Cuantifique el nivel porcentual de avance de acuerdo con el indicador planteado, evidencia y resultado.</t>
        </r>
      </text>
    </comment>
    <comment ref="T249" authorId="0" shapeId="0" xr:uid="{8EAEC43A-C657-4CCC-819D-07DD3A639A8B}">
      <text>
        <r>
          <rPr>
            <b/>
            <sz val="12"/>
            <color indexed="81"/>
            <rFont val="Tahoma"/>
            <family val="2"/>
          </rPr>
          <t>Campo diligenciado por la Oficina de Control Interno. Seleccione de la lista el estado de la acción de acuerdo con los datos de las columnas P, Q, R, W y X.</t>
        </r>
      </text>
    </comment>
    <comment ref="U249" authorId="0" shapeId="0" xr:uid="{7A30F048-1FAE-4A7E-B3A6-F9A8014820B5}">
      <text>
        <r>
          <rPr>
            <b/>
            <sz val="12"/>
            <color indexed="81"/>
            <rFont val="Tahoma"/>
            <family val="2"/>
          </rPr>
          <t>Campo diligenciado por la Oficina de Control Interno. Seleccione de la lista el nivel de riesgo de acuerdo con el estado de la acción.</t>
        </r>
      </text>
    </comment>
    <comment ref="V249" authorId="0" shapeId="0" xr:uid="{3F7CD325-5D91-4D53-B10E-388F62243F80}">
      <text>
        <r>
          <rPr>
            <b/>
            <sz val="12"/>
            <color indexed="81"/>
            <rFont val="Tahoma"/>
            <family val="2"/>
          </rPr>
          <t>Campo diligenciado por la Oficina de Control Interno. Seleccione de la lista el impacto del riesgo de acuerdo con el estado de la acción.</t>
        </r>
      </text>
    </comment>
    <comment ref="W249" authorId="0" shapeId="0" xr:uid="{C5E58718-F824-4FFF-83D1-F67BE2020B49}">
      <text>
        <r>
          <rPr>
            <b/>
            <sz val="12"/>
            <color indexed="81"/>
            <rFont val="Tahoma"/>
            <family val="2"/>
          </rPr>
          <t>Campo diligenciado por la Oficina de Control Interno. Enliste todas las evidencias aportadas por la dependencia responsable de la ejecución dela acción incluyendo el medio de entrega.</t>
        </r>
      </text>
    </comment>
    <comment ref="X249" authorId="0" shapeId="0" xr:uid="{AAE77776-9942-4B86-BC10-50510CD5C160}">
      <text>
        <r>
          <rPr>
            <b/>
            <sz val="12"/>
            <color indexed="81"/>
            <rFont val="Tahoma"/>
            <family val="2"/>
          </rPr>
          <t>Campo diligenciado por la Oficina de Control Interno. Identifique lo siguiente: Ubicación de las Evidencias, Valoración de las Evidencias, Concepto, Salvedades, Observaciones, Recomendaciones</t>
        </r>
      </text>
    </comment>
    <comment ref="G250" authorId="0" shapeId="0" xr:uid="{E5CC64E4-5E22-481C-93E2-272FD5249FC8}">
      <text>
        <r>
          <rPr>
            <b/>
            <sz val="12"/>
            <color indexed="81"/>
            <rFont val="Tahoma"/>
            <family val="2"/>
          </rPr>
          <t>Campo diligenciado por la Oficina de Control Interno.</t>
        </r>
      </text>
    </comment>
    <comment ref="G251" authorId="0" shapeId="0" xr:uid="{6A3180F7-F3E4-4318-8711-39091B83BACA}">
      <text>
        <r>
          <rPr>
            <b/>
            <sz val="12"/>
            <color indexed="81"/>
            <rFont val="Tahoma"/>
            <family val="2"/>
          </rPr>
          <t>Campo diligenciado por la Oficina de Control Interno.</t>
        </r>
      </text>
    </comment>
    <comment ref="G252" authorId="0" shapeId="0" xr:uid="{E0A0E0D0-0882-485C-ABD9-456A96793959}">
      <text>
        <r>
          <rPr>
            <b/>
            <sz val="12"/>
            <color indexed="81"/>
            <rFont val="Tahoma"/>
            <family val="2"/>
          </rPr>
          <t>Campo diligenciado por la Oficina de Control Interno.</t>
        </r>
      </text>
    </comment>
    <comment ref="G253" authorId="0" shapeId="0" xr:uid="{D1501777-B712-4CAB-B532-53CC236F84BD}">
      <text>
        <r>
          <rPr>
            <b/>
            <sz val="12"/>
            <color indexed="81"/>
            <rFont val="Tahoma"/>
            <family val="2"/>
          </rPr>
          <t>Campo diligenciado por la Oficina de Control Interno.</t>
        </r>
      </text>
    </comment>
    <comment ref="G259" authorId="0" shapeId="0" xr:uid="{54FCE8B5-0211-425A-8EEB-C28E329C5E2A}">
      <text>
        <r>
          <rPr>
            <b/>
            <sz val="12"/>
            <color indexed="81"/>
            <rFont val="Tahoma"/>
            <family val="2"/>
          </rPr>
          <t>Campo diligenciado por la Oficina de Control Interno.</t>
        </r>
      </text>
    </comment>
    <comment ref="G260" authorId="0" shapeId="0" xr:uid="{81778840-6C32-4608-A316-731C33FFC56D}">
      <text>
        <r>
          <rPr>
            <b/>
            <sz val="12"/>
            <color indexed="81"/>
            <rFont val="Tahoma"/>
            <family val="2"/>
          </rPr>
          <t>Campo diligenciado por la Oficina de Control Interno.</t>
        </r>
      </text>
    </comment>
    <comment ref="G261" authorId="0" shapeId="0" xr:uid="{AB3CCE62-C7E8-404B-BAF8-F1B3AAD40B44}">
      <text>
        <r>
          <rPr>
            <b/>
            <sz val="12"/>
            <color indexed="81"/>
            <rFont val="Tahoma"/>
            <family val="2"/>
          </rPr>
          <t>Campo diligenciado por la Oficina de Control Interno.</t>
        </r>
      </text>
    </comment>
    <comment ref="G262" authorId="0" shapeId="0" xr:uid="{0F0F9006-E361-46AA-A044-42B9E3E9BFCB}">
      <text>
        <r>
          <rPr>
            <b/>
            <sz val="12"/>
            <color indexed="81"/>
            <rFont val="Tahoma"/>
            <family val="2"/>
          </rPr>
          <t>Campo diligenciado por la Oficina de Control Interno.</t>
        </r>
      </text>
    </comment>
    <comment ref="G263" authorId="0" shapeId="0" xr:uid="{9836E2A8-78F2-4AFB-87EE-2BBAA5E8715A}">
      <text>
        <r>
          <rPr>
            <b/>
            <sz val="12"/>
            <color indexed="81"/>
            <rFont val="Tahoma"/>
            <family val="2"/>
          </rPr>
          <t>Campo diligenciado por la Oficina de Control Interno.</t>
        </r>
      </text>
    </comment>
    <comment ref="G264" authorId="0" shapeId="0" xr:uid="{50AD9365-62EE-4E61-93BF-B6B1ED4BF9FE}">
      <text>
        <r>
          <rPr>
            <b/>
            <sz val="12"/>
            <color indexed="81"/>
            <rFont val="Tahoma"/>
            <family val="2"/>
          </rPr>
          <t>Campo diligenciado por la Oficina de Control Interno.</t>
        </r>
      </text>
    </comment>
    <comment ref="G265" authorId="0" shapeId="0" xr:uid="{46599540-226F-4223-9028-27030CBB327D}">
      <text>
        <r>
          <rPr>
            <b/>
            <sz val="12"/>
            <color indexed="81"/>
            <rFont val="Tahoma"/>
            <family val="2"/>
          </rPr>
          <t>Campo diligenciado por la Oficina de Control Interno.</t>
        </r>
      </text>
    </comment>
    <comment ref="G266" authorId="0" shapeId="0" xr:uid="{6B5ADAEB-D560-4CC4-ACF4-92B42B1C29CC}">
      <text>
        <r>
          <rPr>
            <b/>
            <sz val="12"/>
            <color indexed="81"/>
            <rFont val="Tahoma"/>
            <family val="2"/>
          </rPr>
          <t>Campo diligenciado por la Oficina de Control Interno.</t>
        </r>
      </text>
    </comment>
    <comment ref="G267" authorId="0" shapeId="0" xr:uid="{EB1D1806-63B5-47A6-863F-86BEEBFA7B45}">
      <text>
        <r>
          <rPr>
            <b/>
            <sz val="12"/>
            <color indexed="81"/>
            <rFont val="Tahoma"/>
            <family val="2"/>
          </rPr>
          <t>Campo diligenciado por la Oficina de Control Interno.</t>
        </r>
      </text>
    </comment>
    <comment ref="G268" authorId="0" shapeId="0" xr:uid="{99EDD0FA-1553-4A28-B6F3-6DF4C07F7381}">
      <text>
        <r>
          <rPr>
            <b/>
            <sz val="12"/>
            <color indexed="81"/>
            <rFont val="Tahoma"/>
            <family val="2"/>
          </rPr>
          <t>Campo diligenciado por la Oficina de Control Interno.</t>
        </r>
      </text>
    </comment>
    <comment ref="D269" authorId="0" shapeId="0" xr:uid="{282EFAC3-C34F-4F01-A0A8-6416838CA349}">
      <text>
        <r>
          <rPr>
            <b/>
            <sz val="12"/>
            <color indexed="81"/>
            <rFont val="Tahoma"/>
            <family val="2"/>
          </rPr>
          <t>Campo diligenciado por la Oficina de Control Interno.</t>
        </r>
        <r>
          <rPr>
            <sz val="9"/>
            <color indexed="81"/>
            <rFont val="Tahoma"/>
            <family val="2"/>
          </rPr>
          <t xml:space="preserve">
</t>
        </r>
      </text>
    </comment>
    <comment ref="E269" authorId="0" shapeId="0" xr:uid="{73499389-A8E1-4B49-9E52-8D86FE64DAA1}">
      <text>
        <r>
          <rPr>
            <b/>
            <sz val="12"/>
            <color indexed="81"/>
            <rFont val="Tahoma"/>
            <family val="2"/>
          </rPr>
          <t>Realice el análisis de causas y consigne el resultado. Puede soportar el análisis en aquellas causas que se revelaron en el informe que da origen al hallazgo</t>
        </r>
      </text>
    </comment>
    <comment ref="F269" authorId="0" shapeId="0" xr:uid="{EE16F11F-2D63-4A17-BE83-DB296D4CC5A7}">
      <text>
        <r>
          <rPr>
            <b/>
            <sz val="12"/>
            <color indexed="81"/>
            <rFont val="Tahoma"/>
            <family val="2"/>
          </rPr>
          <t>Realice el análisis de los efectos reales o potenciales y consigne el resultado. Puede soportar el análisis en los efectos que se revelaron en el informe que da origen al hallazgo.</t>
        </r>
      </text>
    </comment>
    <comment ref="G269" authorId="0" shapeId="0" xr:uid="{E05E4892-FFFC-4537-AC7C-0FFFADEE70F5}">
      <text>
        <r>
          <rPr>
            <b/>
            <sz val="12"/>
            <color indexed="81"/>
            <rFont val="Tahoma"/>
            <family val="2"/>
          </rPr>
          <t>Campo diligenciado por la Oficina de Control Interno.</t>
        </r>
      </text>
    </comment>
    <comment ref="H269" authorId="0" shapeId="0" xr:uid="{07D96B50-BD32-4633-AB00-34CA155F0DDE}">
      <text>
        <r>
          <rPr>
            <b/>
            <sz val="12"/>
            <color indexed="81"/>
            <rFont val="Tahoma"/>
            <family val="2"/>
          </rPr>
          <t>Campo diligenciado por la Oficina de Control Interno.</t>
        </r>
      </text>
    </comment>
    <comment ref="I269" authorId="0" shapeId="0" xr:uid="{47FFB876-AB7D-4E21-8B31-0D1D8E4A1E6B}">
      <text>
        <r>
          <rPr>
            <b/>
            <sz val="12"/>
            <color indexed="81"/>
            <rFont val="Tahoma"/>
            <family val="2"/>
          </rPr>
          <t>De acuerdo con el análisis de causas realizado, determine las acciones a ejecutar para subsanar las causas identificadas. Si se propone más de una acción para el mismo hallazgo, copie la fila y péguela secuencialmente tantas veces como acciones se establezcan.
Redacte cada acción como una instrucción concreta, orientada a un único resultado verificable, utilizando verbos en infinitivo,  evitando términos genéricos y evite condicionamientos o propósitos generales. Anteponga a cada acción el numero respectico: 1. , 3., 3.,...</t>
        </r>
      </text>
    </comment>
    <comment ref="J269" authorId="0" shapeId="0" xr:uid="{D586FE89-E742-45D0-8FC6-9C1AA7CFAC3B}">
      <text>
        <r>
          <rPr>
            <b/>
            <sz val="12"/>
            <color indexed="81"/>
            <rFont val="Tahoma"/>
            <family val="2"/>
          </rPr>
          <t>Seleccione de la lista la tipología de la acción planteada.</t>
        </r>
      </text>
    </comment>
    <comment ref="K269" authorId="0" shapeId="0" xr:uid="{15798958-02EE-473D-9F96-E636525A15D5}">
      <text>
        <r>
          <rPr>
            <b/>
            <sz val="12"/>
            <color indexed="81"/>
            <rFont val="Tahoma"/>
            <family val="2"/>
          </rPr>
          <t>Consigne la meta en cifras porcentuales o en unidades específicas a lograr.</t>
        </r>
      </text>
    </comment>
    <comment ref="L269" authorId="0" shapeId="0" xr:uid="{292C66A4-DDBD-40C8-84C3-7A24BF3C8E37}">
      <text>
        <r>
          <rPr>
            <b/>
            <sz val="12"/>
            <color indexed="81"/>
            <rFont val="Tahoma"/>
            <family val="2"/>
          </rPr>
          <t>Defina un indicador específico, medible y relevante que permita evaluar objetivamente el progreso y los resultados de la acción planteada.</t>
        </r>
      </text>
    </comment>
    <comment ref="M269" authorId="0" shapeId="0" xr:uid="{A2F35435-6C9D-4489-86B1-92BDCDB66B03}">
      <text>
        <r>
          <rPr>
            <b/>
            <sz val="12"/>
            <color indexed="81"/>
            <rFont val="Tahoma"/>
            <family val="2"/>
          </rPr>
          <t>Seleccione de la lista el proceso responsable de la ejecución de la acción planteada.</t>
        </r>
      </text>
    </comment>
    <comment ref="P269" authorId="0" shapeId="0" xr:uid="{57EDC890-33DD-47A4-B257-86E2370D5F78}">
      <text>
        <r>
          <rPr>
            <b/>
            <sz val="12"/>
            <color indexed="81"/>
            <rFont val="Tahoma"/>
            <family val="2"/>
          </rPr>
          <t>Determine la fecha de inicio de la acción. Formato dd/mm/aa</t>
        </r>
      </text>
    </comment>
    <comment ref="Q269" authorId="0" shapeId="0" xr:uid="{965BB2F4-A8B5-4DDA-A0F4-9AA23B34B2D5}">
      <text>
        <r>
          <rPr>
            <b/>
            <sz val="12"/>
            <color indexed="81"/>
            <rFont val="Tahoma"/>
            <family val="2"/>
          </rPr>
          <t xml:space="preserve">Determine la fecha de culminación de la acción. Formato dd/mm/aa. Tenga en cuenta que la acción no podrá superar los 12 meses </t>
        </r>
      </text>
    </comment>
    <comment ref="R269" authorId="0" shapeId="0" xr:uid="{66A7689F-38A4-406F-BF40-C21175FF464F}">
      <text>
        <r>
          <rPr>
            <b/>
            <sz val="12"/>
            <color indexed="81"/>
            <rFont val="Tahoma"/>
            <family val="2"/>
          </rPr>
          <t>Campo diligenciado por la Oficina de Control Interno. Formato dd/mm/aa.</t>
        </r>
      </text>
    </comment>
    <comment ref="D270" authorId="0" shapeId="0" xr:uid="{9E928DFF-BC05-4443-B144-E8B45E544A19}">
      <text>
        <r>
          <rPr>
            <b/>
            <sz val="12"/>
            <color indexed="81"/>
            <rFont val="Tahoma"/>
            <family val="2"/>
          </rPr>
          <t>Campo diligenciado por la Oficina de Control Interno.</t>
        </r>
        <r>
          <rPr>
            <sz val="9"/>
            <color indexed="81"/>
            <rFont val="Tahoma"/>
            <family val="2"/>
          </rPr>
          <t xml:space="preserve">
</t>
        </r>
      </text>
    </comment>
    <comment ref="G270" authorId="0" shapeId="0" xr:uid="{A39AF4C8-9DAD-42AA-92CE-147352EAF310}">
      <text>
        <r>
          <rPr>
            <b/>
            <sz val="12"/>
            <color indexed="81"/>
            <rFont val="Tahoma"/>
            <family val="2"/>
          </rPr>
          <t>Campo diligenciado por la Oficina de Control Interno.</t>
        </r>
      </text>
    </comment>
    <comment ref="G271" authorId="0" shapeId="0" xr:uid="{38AD3113-82F4-4C28-A200-81D5746B4B99}">
      <text>
        <r>
          <rPr>
            <b/>
            <sz val="12"/>
            <color indexed="81"/>
            <rFont val="Tahoma"/>
            <family val="2"/>
          </rPr>
          <t>Campo diligenciado por la Oficina de Control Interno.</t>
        </r>
      </text>
    </comment>
    <comment ref="G272" authorId="0" shapeId="0" xr:uid="{4C754A64-EF9C-471F-94EB-314CC1EA05C1}">
      <text>
        <r>
          <rPr>
            <b/>
            <sz val="12"/>
            <color indexed="81"/>
            <rFont val="Tahoma"/>
            <family val="2"/>
          </rPr>
          <t>Campo diligenciado por la Oficina de Control Interno.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200-000001000000}">
      <text>
        <r>
          <rPr>
            <sz val="8"/>
            <color indexed="81"/>
            <rFont val="Tahoma"/>
            <family val="2"/>
          </rPr>
          <t>Porcentaje de acciones con estado 'Cumplido' sobre el total.</t>
        </r>
      </text>
    </comment>
  </commentList>
</comments>
</file>

<file path=xl/sharedStrings.xml><?xml version="1.0" encoding="utf-8"?>
<sst xmlns="http://schemas.openxmlformats.org/spreadsheetml/2006/main" count="6644" uniqueCount="1971">
  <si>
    <t>Lista_Fuente</t>
  </si>
  <si>
    <t>Lista_Estado</t>
  </si>
  <si>
    <t>En proceso</t>
  </si>
  <si>
    <t>Rezago</t>
  </si>
  <si>
    <t>Lista_Riesgo</t>
  </si>
  <si>
    <t>Alto</t>
  </si>
  <si>
    <t>Medio</t>
  </si>
  <si>
    <t>Bajo</t>
  </si>
  <si>
    <t>Lista_Impacto</t>
  </si>
  <si>
    <t>Peso_Riesgo</t>
  </si>
  <si>
    <t>Peso</t>
  </si>
  <si>
    <t>Peso_Impacto</t>
  </si>
  <si>
    <t>Umbral_proximo_vencer_dias</t>
  </si>
  <si>
    <t>ID</t>
  </si>
  <si>
    <t>% Avance</t>
  </si>
  <si>
    <t>Riesgo (Alto/Medio/Bajo)</t>
  </si>
  <si>
    <t>Impacto (Alto/Medio/Bajo)</t>
  </si>
  <si>
    <t>Evidencia</t>
  </si>
  <si>
    <t>Días de rezago</t>
  </si>
  <si>
    <t>Criticidad (Riesgo x Impacto)</t>
  </si>
  <si>
    <t>Indicador</t>
  </si>
  <si>
    <t>Valor</t>
  </si>
  <si>
    <t>Acciones totales</t>
  </si>
  <si>
    <t>Cumplidas</t>
  </si>
  <si>
    <t>No iniciadas</t>
  </si>
  <si>
    <t>% Cumplimiento</t>
  </si>
  <si>
    <t>Acciones críticas (Criticidad&gt;=6 y no cumplidas)</t>
  </si>
  <si>
    <t>Tiempo promedio de rezago (días)</t>
  </si>
  <si>
    <t>Fuente</t>
  </si>
  <si>
    <t>Total</t>
  </si>
  <si>
    <t>Estado</t>
  </si>
  <si>
    <t>Tablero de Control - Planes de Mejoramiento</t>
  </si>
  <si>
    <t>KPI Clave: % Cumplimiento (verde alto, rojo bajo)</t>
  </si>
  <si>
    <t>Acciones críticas (criticidad&gt;=6 y no cumplidas)</t>
  </si>
  <si>
    <t>Próximas a vencer (&lt;=30 días)</t>
  </si>
  <si>
    <t>Cómo usar:</t>
  </si>
  <si>
    <t>1) Ingrese todas las acciones en la hoja 'Base_Datos'. No borre filas, solo añada nuevas hasta 1000.</t>
  </si>
  <si>
    <t>2) Seleccione valores desde las listas desplegables (Fuente, Estado, Riesgo, Impacto).</t>
  </si>
  <si>
    <t>3) Los KPIs y gráficos se actualizan automáticamente con las fórmulas.</t>
  </si>
  <si>
    <t>5) 'Criticidad' se calcula como Riesgo x Impacto (Alto=3, Medio=2, Bajo=1).</t>
  </si>
  <si>
    <t>Contraloría de Bogotá</t>
  </si>
  <si>
    <t>Contraloría General de la República</t>
  </si>
  <si>
    <t>Veeduría Distrital</t>
  </si>
  <si>
    <t>Seguimiento, Evaluación y Auditorías Internas</t>
  </si>
  <si>
    <t>Auditorías Externas</t>
  </si>
  <si>
    <t xml:space="preserve">Secretaría General </t>
  </si>
  <si>
    <t>Archivo de Bogotá</t>
  </si>
  <si>
    <t>Autoevluación</t>
  </si>
  <si>
    <t>Otros</t>
  </si>
  <si>
    <t>Cumplida</t>
  </si>
  <si>
    <t xml:space="preserve">En Ejecución </t>
  </si>
  <si>
    <t>Rezagada</t>
  </si>
  <si>
    <t>No iniciada</t>
  </si>
  <si>
    <t>Próximo a vencer (&lt;=60 días)</t>
  </si>
  <si>
    <t>Acciones próximas a vencer (&lt;=60 días)</t>
  </si>
  <si>
    <t xml:space="preserve">Modificada </t>
  </si>
  <si>
    <t>Eliminada</t>
  </si>
  <si>
    <t>4) 'Próximo a vencer' marca 'Sí' cuando faltan &lt;= 60 días para la fecha planificada y la acción no está cumplida.</t>
  </si>
  <si>
    <t>Dependencia Responsable</t>
  </si>
  <si>
    <t>Fecha de Inicio</t>
  </si>
  <si>
    <t>Fecha de Cumplimiento</t>
  </si>
  <si>
    <t>Fecha Real de Ejecución</t>
  </si>
  <si>
    <t>Tipo de Hallazgo</t>
  </si>
  <si>
    <t>Alertas y Riesgos</t>
  </si>
  <si>
    <t>Observación</t>
  </si>
  <si>
    <t>Corrección</t>
  </si>
  <si>
    <t>Hallazgos de Incumplimiento o No Conformidad</t>
  </si>
  <si>
    <t>Oportunidad de Mejora</t>
  </si>
  <si>
    <t>Recomendación</t>
  </si>
  <si>
    <t>Proceso</t>
  </si>
  <si>
    <t>Direccionamiento Estratégico</t>
  </si>
  <si>
    <t xml:space="preserve">Administración del Sistema de Gestión </t>
  </si>
  <si>
    <t>Participación y Relacionamiento con la Ciudadanía</t>
  </si>
  <si>
    <t>Transformación Digital y Gestión Tecnológica</t>
  </si>
  <si>
    <t>Gestión y Producción de Información Sectorial</t>
  </si>
  <si>
    <t>Comunicaciones Públicas y Estratégicas</t>
  </si>
  <si>
    <t>Formulación de Lineamientos, Seguimiento y Evaluación a los Instrumentos del Hábitat</t>
  </si>
  <si>
    <t>Gestión Urbana para  Generación del Hábitat</t>
  </si>
  <si>
    <t>Financiación de Soluciones para el acceso a la Vivienda</t>
  </si>
  <si>
    <t>Promoción y Gestión de Servicios Públicos Domiciliarios y TIC</t>
  </si>
  <si>
    <t>Gestión Territorial del Hábitat</t>
  </si>
  <si>
    <t>Control de Vivienda y Veeduría a las Curadurías</t>
  </si>
  <si>
    <t>Gestión Jurídica</t>
  </si>
  <si>
    <t>Gestión Contractual</t>
  </si>
  <si>
    <t>Gestión de Talento Humano</t>
  </si>
  <si>
    <t>Gestión Financiera</t>
  </si>
  <si>
    <t>Gestión de Bienes, Servicios e Infraestructura</t>
  </si>
  <si>
    <t>Gestión Documental</t>
  </si>
  <si>
    <t>Control Disciplinario</t>
  </si>
  <si>
    <t>Evaluación, Asesoría y Mejoramiento</t>
  </si>
  <si>
    <t>Subsecretaría / Oficina</t>
  </si>
  <si>
    <t>Despacho</t>
  </si>
  <si>
    <t>Oficina Asesora de Comunicaciones</t>
  </si>
  <si>
    <t>Oficina de Control Disciplinario Interno</t>
  </si>
  <si>
    <t>Oficina de Control Interno</t>
  </si>
  <si>
    <t>Subsecretaría de Planeación y Política</t>
  </si>
  <si>
    <t>Subsecretaría de Gestión Financiera</t>
  </si>
  <si>
    <t>Subsecretaría de Coordinación Operativa</t>
  </si>
  <si>
    <t>Subsecretaría de Inspección, Vigilancia y Control de Vivienda</t>
  </si>
  <si>
    <t>Subsecretaria de Gestión Corporativa</t>
  </si>
  <si>
    <t>Subsecretaría Jurídica</t>
  </si>
  <si>
    <t>Subdirección de Información Sectorial</t>
  </si>
  <si>
    <t>Subdirección de Gestión del Suelo</t>
  </si>
  <si>
    <t>Subdirección de Programas y Proyectos</t>
  </si>
  <si>
    <t>Subdirección de Servicios Públicos</t>
  </si>
  <si>
    <t>Subdirección de Recursos Públicos</t>
  </si>
  <si>
    <t>Subdirección de Apoyo a la Construcción</t>
  </si>
  <si>
    <t>Subdirección de Barrios</t>
  </si>
  <si>
    <t>Subdirección de Operaciones</t>
  </si>
  <si>
    <t>Subdirección de Participación y Relaciones con la Comunidad</t>
  </si>
  <si>
    <t>Subdirección de Prevención y Seguimiento</t>
  </si>
  <si>
    <t>Subdirecci´n de Investigaciones y Control de Vivienda</t>
  </si>
  <si>
    <t>Subdirección Financiera</t>
  </si>
  <si>
    <t>Subdirección Administrativa</t>
  </si>
  <si>
    <t>Seguimiento</t>
  </si>
  <si>
    <t>Causas</t>
  </si>
  <si>
    <t>Impacto</t>
  </si>
  <si>
    <t>Tipo de Acción</t>
  </si>
  <si>
    <t>Acción Correctiva</t>
  </si>
  <si>
    <t>Acción de Mejora</t>
  </si>
  <si>
    <t>Acción Preventiva</t>
  </si>
  <si>
    <t>Acción de Mitigación</t>
  </si>
  <si>
    <t>Acción de Contención</t>
  </si>
  <si>
    <t>Incumplida</t>
  </si>
  <si>
    <t>Eficiencia</t>
  </si>
  <si>
    <t>Eficacia</t>
  </si>
  <si>
    <t>Efectividad</t>
  </si>
  <si>
    <t>Tipo de Plan de Mejoramiento</t>
  </si>
  <si>
    <t>Descripción del Resultado</t>
  </si>
  <si>
    <t>Tipología de la Acción</t>
  </si>
  <si>
    <t>Radicado Plan de Mejoramiento</t>
  </si>
  <si>
    <t>Proceso Responsable</t>
  </si>
  <si>
    <t>Meta</t>
  </si>
  <si>
    <t>La acción se cumplió dentro del tiempo establecido?</t>
  </si>
  <si>
    <t>¿Se cumplieron todas las acciones relacionadas al hallazgo?</t>
  </si>
  <si>
    <t>¿La acción quedó bien documentada?</t>
  </si>
  <si>
    <t>¿Las evidencias son satisfactorias?</t>
  </si>
  <si>
    <t>¿Se superaron las causas y no hay recurrencia?</t>
  </si>
  <si>
    <t>Si</t>
  </si>
  <si>
    <t>No</t>
  </si>
  <si>
    <t>Estado del Hallazgo</t>
  </si>
  <si>
    <t>Radicado Fuente del Resultado</t>
  </si>
  <si>
    <t>Posible ocurrencia de accidentes laborales y/o incidentes con terceros como peatones</t>
  </si>
  <si>
    <t>Números de comunicaciones a  interventoría</t>
  </si>
  <si>
    <t xml:space="preserve">Número de actas de reunión </t>
  </si>
  <si>
    <t>Técnica de los 5 Porqués</t>
  </si>
  <si>
    <t xml:space="preserve">Normograma desactualizado/Normograma actualizado </t>
  </si>
  <si>
    <t>No funcionamiento del módulo de Geovisor del Observatorio Hábitat, en el marco del Sistema de Gestión de la Calidad. La desviación detectada se originó debido a la caducidad de la licencia de ArcGIS, renovación  a cargo de la Subdirección Administrativa.</t>
  </si>
  <si>
    <t>3-2025-9231</t>
  </si>
  <si>
    <t xml:space="preserve">Memorando Interno - Radicado </t>
  </si>
  <si>
    <t>3-2025-9237
3-2025-8925</t>
  </si>
  <si>
    <t>Eventuales retrasos para el inicio del tramite de notificación.</t>
  </si>
  <si>
    <t>3-2025-9288</t>
  </si>
  <si>
    <t xml:space="preserve">Alerta al tramite de notificación en la Base de notificaciones </t>
  </si>
  <si>
    <t>Procedimiento Actualizado</t>
  </si>
  <si>
    <t>Módulo de verificación de documentos de beneficiarios sujetos de subsidio, en el Sistema de Información Único para Acceso a la Vivienda - SUAV no registra de manera explícita la calidad del responsable de realizar la verificación el resultado ni la fecha respectiva</t>
  </si>
  <si>
    <t>Limitación en la trazabilidad de las actuaciones realizadas dentro del sistema, lo cual podría generar dificultad para identificar con claridad a la persona responsable de cada actuación en el sistema</t>
  </si>
  <si>
    <t>3-2025-9282</t>
  </si>
  <si>
    <t xml:space="preserve">Implementación de campos de trazabilidad en el sistema SUAV que permita identificar la entidad, dependencia y/o contrato </t>
  </si>
  <si>
    <t>Presentación de documentos errados</t>
  </si>
  <si>
    <t>3-2025-9297</t>
  </si>
  <si>
    <t xml:space="preserve">Directorio de Entidades Distritales y Nacionales Actualizado </t>
  </si>
  <si>
    <t xml:space="preserve">Falta de actualización de tiempos de respuesta  </t>
  </si>
  <si>
    <t xml:space="preserve">Desarrollo de SIGA en modificación de tiempos </t>
  </si>
  <si>
    <t>31/06/2026</t>
  </si>
  <si>
    <t>Generación de comprobantes  de egreso en estado de borrador</t>
  </si>
  <si>
    <t>Documentos no oficiales utilizados como soportes documentales</t>
  </si>
  <si>
    <t>Documento de egreso ajustado</t>
  </si>
  <si>
    <t>Ausencia de identificación y gestión formal del riesgo de caducidad de la licencia de ArcGIS en el marco del Sistema de Gestión del Riesgo y del proceso de Transformación Digital y Gestión Tecnológica, lo que implica una debilidad en el control y prevención de incidentes relacionados con la continuidad operativa del software crítico para la SDHT</t>
  </si>
  <si>
    <t>La caducidad provoca que el software deje de funcionar correctamente o que se suspenda el acceso, afectando procesos dependientes de esta herramienta.</t>
  </si>
  <si>
    <t>Matriz de seguimiento de fechas de vencimiento de licencias</t>
  </si>
  <si>
    <t>Reportes de estados de SIGA sin gestión y cierre</t>
  </si>
  <si>
    <t xml:space="preserve">Cuatro mesas de trabajo </t>
  </si>
  <si>
    <t>Numero de mesas de trabajo adelantadas / Numero de mesas programadas</t>
  </si>
  <si>
    <t>Deterioro de los soportes y anclajes de los extintores</t>
  </si>
  <si>
    <t xml:space="preserve">Afectación a la seguridad, accesibilidad y visibilidad de los extintores </t>
  </si>
  <si>
    <t>Informe de anclajes y soporte de extintores</t>
  </si>
  <si>
    <t>Limitaciones en la articulación y coordinación interinstitucional durante el proceso de convalidación de las Tablas de Retención Documental (TRD).
Falta de definición de tiempos y mecanismos de retroalimentación conjunta que garanticen la trazabilidad del proceso de convalidación.</t>
  </si>
  <si>
    <t>Riesgo de incumplimiento de la normativa archivística vigente por la falta de convalidación de las TRD.
Retrasos en la ejecución de transferencias documentales, lo que afecta la gestión, preservación y disposición final de los documentos.</t>
  </si>
  <si>
    <t xml:space="preserve">Falta de apropiación de los protocolos de atención al ciudadano </t>
  </si>
  <si>
    <t>Afectación a la calidad del servicio a la ciudadanía y usuarios internos</t>
  </si>
  <si>
    <t>Socializaciones de protocolo de atención</t>
  </si>
  <si>
    <t>31/09/2026</t>
  </si>
  <si>
    <t>Directorio institucional desactualizado</t>
  </si>
  <si>
    <t>Propiedad horizontal no cuenta con planos de la edificación</t>
  </si>
  <si>
    <t>Sistema deficiente de abastecimiento de insumos de higiene</t>
  </si>
  <si>
    <t>deteriora la percepción institucional, se reduce la moral del personal, aumenta el gasto en mantenimientos correctivos y se expone a posibles sanciones por incumplimiento normativo</t>
  </si>
  <si>
    <t xml:space="preserve">Baños con dispensadores instalados / total de Baños </t>
  </si>
  <si>
    <t>Falta de apropiación del uso y beneficios de la intranet
Poca visualización de contenidos en la intranet 
Falta de seguimiento a la información publicada en la intranet relacionada con los Sistemas de Gestión. 
Falta de uso de metodologías innovadoras para la socialización de la información relacionada con los Sistemas de Gestión.</t>
  </si>
  <si>
    <t xml:space="preserve">Baja apropiación por parte de los funcionarios y colaboradores de los temas relacionados con los Sistemas de Gestión.
Posible incumplimiento de requisitos normativos (ISO 9001).
</t>
  </si>
  <si>
    <t>3-2025-9301</t>
  </si>
  <si>
    <t>Número de puntos ecológicos con separación correcta</t>
  </si>
  <si>
    <t>Número de solicitudes adelantada de actualización de información sobre las políticas de los Sistemas de Gestión</t>
  </si>
  <si>
    <t xml:space="preserve">Número de piezas comunicativas socializadas </t>
  </si>
  <si>
    <t>Número de jornadas pedagógicas adelantadas para incremer la apropiación y conciencia</t>
  </si>
  <si>
    <t>Falta de seguimiento a las actividades planificadas para la implementación de cambios significativos.
Falta de implementación de la metodología establecida en la Entidad para el control de cambios significativos.
Desconocimiento de la metodología establecida en la Entidad sobre gestión del cambio.</t>
  </si>
  <si>
    <t>Número de jornadas pedagógicas adelantadas para socializar la metodología de gestión del cambio</t>
  </si>
  <si>
    <t>Cambios en procesos, productos o servicios que no se han reflejado en la matriz de aspectos e impactos.
Ausencia de una revisión periódica institucionalizada (al menos anual) para mantener actualizada la matriz.
Desarticulación entre los equipos operativos y administrativos en la identificación de actividades generadoras de impacto.</t>
  </si>
  <si>
    <t>Subvaloración de impactos que pueden generar sanciones o accidentes ambientales no controlados.
Debilitamiento del Sistema de Gestión Ambiental (SGA) y pérdida de credibilidad frente a partes interesadas, incluyendo autoridades ambientales y comunidad.</t>
  </si>
  <si>
    <t>Número de revisiones de la matriz realizadas  en el año</t>
  </si>
  <si>
    <t>Posible incumplimiento en los principios de accesibilidad de la información.
Afectación reputacional por no disponibilidad de la información actualizada.
Afectación en el acceso a la información pública por parte de los ciudadanos.</t>
  </si>
  <si>
    <t>Número de solicitudes de publicación de información adelantada</t>
  </si>
  <si>
    <t>Número de presentaciones realizadas al Comité sobre alertas del estado de los contenidos del sitio web.</t>
  </si>
  <si>
    <t>Número de seguimientos realizados a requerimientos generados tras el monitoreo semestral.</t>
  </si>
  <si>
    <t>Número de jornadas de sensibilización adelantadas con estrategias de comunicación</t>
  </si>
  <si>
    <t xml:space="preserve">
Falta de automatización de la herramienta Mapa Interactivo 
Debilidad en el seguimiento por parte de los responsables de la información publicada en el “Mapa Interactivo” para controlar la vigencia y actualización de la información.
Baja apropiación del personal sobre control de versiones y uso de documentos obsoletos.
Rotación de personal asignado para la administración del mapa interactivo. </t>
  </si>
  <si>
    <t>Riesgo de que los funcionarios utilicen información desactualizada, lo que puede afectar la toma de decisiones y la calidad de los procesos.
Posible incumplimiento de requisitos normativos (ISO 9001, MIPG)
Pérdida de trazabilidad y confiabilidad de la información institucional.</t>
  </si>
  <si>
    <t>Número de documentos actualizados</t>
  </si>
  <si>
    <t>Módulo del mapa interactivo web implementados</t>
  </si>
  <si>
    <t>Número de espacios definidos para consulta de registros claves del Sistema de Gestión.</t>
  </si>
  <si>
    <t>Diagnósticos realizados sobre la vigencia de los documentos controlados en el Sistema de Gestión</t>
  </si>
  <si>
    <t>Falta de cultura ambiental en los colaboradores, derivada de capacitaciones insuficientes o poco prácticas.
Señalización y etiquetado de los puntos ecológicos poco claros o desgastados, lo cual genera confusión en la disposición.
Ausencia de un seguimiento periódico estructurado (listas de chequeo, auditorías internas), que permita corregir desviaciones de manera oportuna.</t>
  </si>
  <si>
    <t>Riesgo reputacional e incumplimiento de la normatividad ambiental (Resolución 2184 de 2019), lo cual afecta la imagen institucional y la alineación con políticas de sostenibilidad.</t>
  </si>
  <si>
    <t>Se evidenció que no se ha realizado un diagnóstico técnico actualizado que permita determinar el cumplimiento de los requisitos establecidos en el Reglamento Técnico de Instalaciones Eléctricas (RETIE),</t>
  </si>
  <si>
    <t>Debilidades en la robustez del control y seguimiento a la gestión de los requerimientos y en la desatención de los reportes enviados</t>
  </si>
  <si>
    <t>Deficiencias en mobiliario, higiene, aseo, limpieza e inadecuada disposición de insumos y menaje en las zonas de preparación de las bebidas calientes o suministro de bebidas frías.</t>
  </si>
  <si>
    <t>Riesgos de incumplimiento de los requisitos de la cláusula “8.2 Requisitos para los productos y servicios” “8.2.1 Comunicación con el cliente” del estándar NTC ISO 9001:2015</t>
  </si>
  <si>
    <t>3-2025-9238</t>
  </si>
  <si>
    <t>PMI 1006</t>
  </si>
  <si>
    <t>PMI 1007</t>
  </si>
  <si>
    <t>PMI 1008</t>
  </si>
  <si>
    <t>PMI 1009</t>
  </si>
  <si>
    <t>PMI 1010</t>
  </si>
  <si>
    <t>PMI 1011</t>
  </si>
  <si>
    <t>PMI 1012</t>
  </si>
  <si>
    <t>PMI 1013</t>
  </si>
  <si>
    <t>PMI 1014</t>
  </si>
  <si>
    <t>PMI 1015</t>
  </si>
  <si>
    <t>PMI 1016</t>
  </si>
  <si>
    <t>PMI 1017</t>
  </si>
  <si>
    <t>PMI 1018</t>
  </si>
  <si>
    <t>PMI 1019</t>
  </si>
  <si>
    <t>PMI 1020</t>
  </si>
  <si>
    <t>PMI 1021</t>
  </si>
  <si>
    <t>PMI 1022</t>
  </si>
  <si>
    <t>PMI 1023</t>
  </si>
  <si>
    <t>PMI 1024</t>
  </si>
  <si>
    <t>PMI 1025</t>
  </si>
  <si>
    <t>PMI 1026</t>
  </si>
  <si>
    <t>PMI 1027</t>
  </si>
  <si>
    <t>PMI 1028</t>
  </si>
  <si>
    <t>PMI 1029</t>
  </si>
  <si>
    <t>PMI 1030</t>
  </si>
  <si>
    <t>PMI 1031</t>
  </si>
  <si>
    <t>PMI 1032</t>
  </si>
  <si>
    <t>PMI 1033</t>
  </si>
  <si>
    <t>PMI 1034</t>
  </si>
  <si>
    <t>PMI 1035</t>
  </si>
  <si>
    <t>PMI 1036</t>
  </si>
  <si>
    <t>PMI 1037</t>
  </si>
  <si>
    <t>PMI 1038</t>
  </si>
  <si>
    <t>PMI 1039</t>
  </si>
  <si>
    <t>PMI 1040</t>
  </si>
  <si>
    <t>PMI 1041</t>
  </si>
  <si>
    <t>PMI 1042</t>
  </si>
  <si>
    <t>PMI 1043</t>
  </si>
  <si>
    <t>PMI 1044</t>
  </si>
  <si>
    <t>PMI 1045</t>
  </si>
  <si>
    <t>PMI 1046</t>
  </si>
  <si>
    <t>PMI 1047</t>
  </si>
  <si>
    <t>PMI 1048</t>
  </si>
  <si>
    <t xml:space="preserve">Comunicaciones oficiales  enviadas erradamente o fallas en la trasmisión de la información </t>
  </si>
  <si>
    <t>Reportes negativos por radicados vencido y sin respuesta</t>
  </si>
  <si>
    <t>Incidentes laborales relacionados con seguridad, mantenimiento, protección de vidas humanas y prevención de incendios.</t>
  </si>
  <si>
    <t>Afectación al Sistema de Gestión de Calidad por no aplicación de una adecuada gestión del cambio. 
Posible incumplimiento en la planeación institucional</t>
  </si>
  <si>
    <t>Numero de alertas por semana / Numero de semanas del año</t>
  </si>
  <si>
    <t>Acto administrativo para implementación de TRD convalidadas</t>
  </si>
  <si>
    <t>Jornadas de sensibilización realizadas / jornadas de sensibilizaciones programadas</t>
  </si>
  <si>
    <t xml:space="preserve">Comunicación oficiales no asertivas </t>
  </si>
  <si>
    <t xml:space="preserve">Directorios de la entidad actualizado </t>
  </si>
  <si>
    <t xml:space="preserve">Condiciones inadecuadas en las zonas de preparación de bebidas afectan la salud del personal, incumplen normas sanitarias, deterioran la imagen institucional y aumentan los riesgos de accidentes y costos operativos. Afectación de salud </t>
  </si>
  <si>
    <t>Numero de zonas de preparación de bebidas inspeccionadas / Numero total de zonas de preparación de bebidas</t>
  </si>
  <si>
    <t xml:space="preserve">Falencia en le cumplimiento en la normatividad del SG SST </t>
  </si>
  <si>
    <t>No aceptación por parte del ente auditor de la justificación y soportes presentados en la respuesta, donde se evidencia el continuo seguimiento y solicitud de cumplimiento a la normatividad ambiental, así como a las condiciones del contrato.</t>
  </si>
  <si>
    <t>Posibles impactos negativos al medio ambiente en sus componentes aire y agua, por manejo inadecuado de materiales particulados o líquidos contaminantes</t>
  </si>
  <si>
    <t xml:space="preserve">Numero de comunicaciones a interventoría </t>
  </si>
  <si>
    <t xml:space="preserve">Numero de actas de reunión </t>
  </si>
  <si>
    <t xml:space="preserve">La situación detectada puede generan como consecuencia la afectación de la imagen institucional e insatisfacción de los grupos de valor y partes interesadas al no encontrar la información esperada que puede ser in insumo útil para la toma de decisiones. </t>
  </si>
  <si>
    <t>La diferencia entre la fecha de expedición del acto administrativo y el inicio  material del proceso de notificación obedece al tiempo que le demanda al Área Técnica remitir a  esta Subsecretaria la respectiva información o base de datos por cada acto administrativo o  resolución, se resalta que para que la Subsecretaria Jurídica pueda desarrollar y cumplir con el  procedimiento de notificación debe contar  previamente con la información consolidada.
 En consecuencia, la notificación comienza a surtirse una vez el acto administrativo es expedido  y, adicionalmente, la base de datos consolidada ha sido remitida por las Áreas Técnicas, en   virtud de las competencias que les han sido asignadas como responsables de la organización  técnica de los expedientes.</t>
  </si>
  <si>
    <t>Fecha numeración de las resoluciones por el despacho vs fecha de entrega de las bases  por el área técnica que expidió el acto administrativo.</t>
  </si>
  <si>
    <t>La diferencia entre la fecha de expedición del acto administrativo y el inicio  material del proceso de notificación obedece al tiempo que le demanda al Área Técnica remitir a  esta Subsecretaria la respectiva información o base de datos por cada acto administrativo o  resolución, se resalta que para que la Subsecretaria Jurídica pueda desarrollar y cumplir con el  procedimiento de notificación debe contar  previamente con la información consolidada.
 En consecuencia, la notificación comienza a surtirse una vez el acto administrativo es expedido  y, adicionalmente, la base de datos consolidada ha sido remitida por las Áreas Técnicas, en virtud de las competencias que les han sido asignadas como responsables de la organización  técnica de los expedientes.</t>
  </si>
  <si>
    <t>Falta de seguimiento en la actualización de la información por parte de las dependencias.
Falta de seguimiento a las solicitudes de publicación de contenidos por parte de los responsables de la información.
Falta de aplicabilidad de PG02-IN52 Guía para actualización de contenidos en la sede electrónica.
Desconocimiento de la obligatoriedad de la publicación de la información acorde a la ley 1712 de 2014 y la Resolución 1519 de 2020.</t>
  </si>
  <si>
    <t>Número de alertas generadas sobre la actualización de los documentos del proceso.</t>
  </si>
  <si>
    <t xml:space="preserve">Número de jornadas pedagógicas adelantadas para socializar la separación adecuada  de residuos </t>
  </si>
  <si>
    <t xml:space="preserve">Número de piezas graficas para  la  adecuada separación  de residuos </t>
  </si>
  <si>
    <t>Los impactos que tienen en el normal funcionamiento del proceso el normograma desactualizado son:
1. Incumplimiento normativo.
2. Pérdida de eficacia del proceso.
3. Riesgos legales y reputacionales.
4. Problemas de auditoría y control.
5. Desalineación con las políticas institucionales y/o sectoriales.
6. Afectación en la toma de decisiones.
7. Obstáculos para la mejora continua.</t>
  </si>
  <si>
    <t>Los impactos que tienen en el normal funcionamiento del proceso, una incorrecta identificación de los "Salidas - Registros"  de las actividades de la caracterización son:
1. Pérdida de trazabilidad y rendición de cuentas.
2. Dificultades en el control documental.
3. Ineficiencia operativa del proceso.
4. Vulnerabilidad frente a las auditorías o controles.
5. Obstáculo para las mejoras continuas.
6. Toma de decisiones mal fundamentadas.
7. Impacto en otros procesos interrelacionados.</t>
  </si>
  <si>
    <t xml:space="preserve">Caracterización sin ajustar/ Caracterización Ajustada </t>
  </si>
  <si>
    <t>Debilidad en la apropiación de los lineamientos establecidos por la CNSC en el proceso de evaluación de gerentes públicos.</t>
  </si>
  <si>
    <t>Fortalecer lineamientos para la evaluación de  gerentes públicos</t>
  </si>
  <si>
    <t>Comunicación oficial enviada</t>
  </si>
  <si>
    <t>Directorio de entidades distritales y nacionales desactualizado</t>
  </si>
  <si>
    <t>3.4.13 Para identificar la calidad de los actores que intervienen en la revisión de documentos de los postulantes a los beneficiarios del Sistema de Información Único para Acceso a la Vivienda SUAV y dejar registro de las fechas, en el marco del Sistema de Gestión de la Calidad.</t>
  </si>
  <si>
    <t>3.4.5 Para fortalecer la difusión y entendimiento de las Políticas de Calidad y sus objetivos, a través de un espacio en el Intranet en el marco del Sistema de Gestión de la Calidad.</t>
  </si>
  <si>
    <t>3.4.9 Para que los cronogramas de trabajo relacionados con la gestión del cambio u otros ejercicios de planeación se ajusten en caso de presentar atrasos, en el marco del Sistema de Gestión de la Calidad.</t>
  </si>
  <si>
    <t xml:space="preserve">3.5.1 Alerta por materialización del riesgo de caducidad de la licencia de ArcGIS y no identificación dentro de la estructura del Sistema de Gestión del Riesgo en el proceso de Transformación Digital y Gestión Tecnológica, en el marco del Sistema de Gestión de Calidad. </t>
  </si>
  <si>
    <t>3.5.2 Alerta para tramitar cierre o gestionar 90 radicados en el Sistema Integrado de Gestión Documental SIGA, en el marco del Sistema de Gestión de la Calidad.</t>
  </si>
  <si>
    <t>3.5.5 Alerta para para realizar mantenimiento de extintores y soportes y revisar calibración de presión en el marco del Sistema de Gestión de Seguridad y Salud en el Trabajo.</t>
  </si>
  <si>
    <t xml:space="preserve">
3.1.11 Ausencia de dispensadores de suministro de servilletas de mano y no disponibilidad de toallas para secado, inutilización de los dispensadores de jabón líquido y presencia de humedad en baños.</t>
  </si>
  <si>
    <t>3.1.2 Por no funcionamiento del módulo de Geovisor del Observatorio Hábitat, en el marco del Sistema de Gestión de la Calidad.</t>
  </si>
  <si>
    <t>3.1.4 Por notificaciones de actos administrativos por fuera de los tiempos definidos en el Procedimiento Publicidad de Actos Administrativos y la Ley 1437 de 2011, en el marco del Sistema de Gestión de la Calidad.</t>
  </si>
  <si>
    <t>3.1.13 Por inadecuada separación de residuos sólidos en los denominados puntos ecológicos, en el marco del Sistema de Gestión Ambiental.</t>
  </si>
  <si>
    <t>Auditoría interna a los Sistemas de Gestión de Calidad y Ambiental 2024 radicados SIGA SP 3-2024-6571</t>
  </si>
  <si>
    <t>Registro de las TRD en el registro único de series documentales) No se hizo entrega de las evidencias (copia) del certificado de registro expedido por Archivo General de la Nación al momento de la actual visita.</t>
  </si>
  <si>
    <t>PMI 221</t>
  </si>
  <si>
    <t>Registrar las series documentales producto de las Tablas de Retención Actualizadas y Convalidadas por el Consejo Distrital de Archivo.</t>
  </si>
  <si>
    <t>Auditoría interna a los Sistemas de Gestión de Calidad y Ambiental 2024 radicados SIGA SPP 3-2024-6258, 3-2024-6554 Y 3-2024-7936.</t>
  </si>
  <si>
    <t>Se evidenció en la inspección de puntos ecológicos la mala separación de residuos sólidos en los puntos ecológicos de todos los pisos de la entidad.</t>
  </si>
  <si>
    <t>PMI 736</t>
  </si>
  <si>
    <t>3-2025-1804
3-2025-9187
PG03-FO851 Inspección puntos ecológicos y contenedores Abril.xlsx
PG03-FO851 Inspección puntos ecológicos y contenedores Diciembre.xlsx
PG03-FO851 Inspección puntos ecológicos y contenedores Enero.xlsx
PG03-FO851 Inspección puntos ecológicos y contenedores Febrero.xlsx
PG03-FO851 Inspección puntos ecológicos y contenedores Marzo.xlsx
PG03-FO851 Inspección puntos ecológicos y contenedores Noviembre.xlsx
PG03-FO851 Inspección puntos ecológicos y contenedores Octubre.xlsx
PG03-FO851 Inspección puntos ecológicos y contenedores Septiembre.xlsx
Campaña de divulgación.pdf</t>
  </si>
  <si>
    <t>Auditoría interna a los Sistemas de Gestión de Calidad y Ambiental 2024 radicados SIGA SP 3-2024-6554</t>
  </si>
  <si>
    <t>Se evidencia el uso del Formato PM04 - FO786 V1. Lista de chequeo mejoramiento de vivienda. El cual es diligenciado a lápiz, lo cual no asegura la preservación de la información incumpliendo con el inciso b) del numeral 7.5.3.2. de la norma ISO 9001:2015.</t>
  </si>
  <si>
    <t>PMI 742</t>
  </si>
  <si>
    <t>Enviar comunicación a las subdirecciones de la Subsecretaria de Coordinación Operativa sobre los lineamientos del manejo de los formatos e instructivos de los procedimientos</t>
  </si>
  <si>
    <t>3-2022-7928_1.pdf
3-2025-4513 Sol de capacitaciones.pdf
3-2025-4743_Rta 3-2025-4513 Capacitacion.pdf</t>
  </si>
  <si>
    <t>No se evidencia herramienta de análisis de causa, para los planes de mejoramiento PM727 y 840. Se define una causa y se toman acciones respecto a estas, incumpliendo con el numeral 10.2. de la norma ISO 9001:2015</t>
  </si>
  <si>
    <t>PMI 743</t>
  </si>
  <si>
    <t>Documentar en un acta de reunión el análisis de causas de los planes de mejoramiento propuestos de este informe</t>
  </si>
  <si>
    <t xml:space="preserve">
3-2025-7928
</t>
  </si>
  <si>
    <t>Se evidencia el uso de WhatsApp como
herramienta de comunicación y gestión del
proceso, pero no se asegura la trazabilidad de
la información, por ejemplo aprobaciones de
señalética por parte de la Caja de Vivienda
Popular incumpliendo con el inciso a) del
numeral 7.5.3.1. de la norma ISO 9001:2015</t>
  </si>
  <si>
    <t>PMI 744</t>
  </si>
  <si>
    <t>1. Realizar las aprobaciones de piezas comunicativas a través de un único grupo de WhatsApp y correo electrónico.</t>
  </si>
  <si>
    <t xml:space="preserve">
3-2025-9153_1.pdf
Grupo con aprobación.jpeg
</t>
  </si>
  <si>
    <t>PMI 745</t>
  </si>
  <si>
    <t>2. Generar una comunicación interna que promueva con los contratistas en cumplimiento de sus obligaciones la apropiación del procedimiento.</t>
  </si>
  <si>
    <t>Continuar con las acciones para conocer la capacidad del proceso en cuanto a su infraestructura tecnológica, número de colaboradores requeridos, así como la existencia y mejoramiento de métodos de trabajo, a fin de asegurar que las tareas, actividades y compromisos del proceso se cumplen a cabalidad evitando retrasos en las mismas.</t>
  </si>
  <si>
    <t>PMI 760</t>
  </si>
  <si>
    <t xml:space="preserve">1. Gestionar la búsqueda de una aplicación o Sistema de Información para la administración de la auditoría interna
</t>
  </si>
  <si>
    <t>Radicado No. 1-2023-11967. AUTO DE CIERRE DE INVESTIGACIÓN SUMARIA
*20235000000070* *20235000000070*.
EXPEDIENTE 20215003339900010E
POR LAS POSIBLES INEFICIENCIAS ADMINISTRATIVAS
EN LA ADQUISICIÓN DE UNOS AIRPODS POR PARTE DE
LA SECRETARIA DISTRITAL DEL HÁBITAT</t>
  </si>
  <si>
    <t>Revisar la pertinencia de incluir dentro del procedimiento de planes de mejoramiento, la gestión a realizar por parte de las áreas frente a las recomendaciones generadas de los informes de auditoría</t>
  </si>
  <si>
    <t>PMI 775</t>
  </si>
  <si>
    <t>Actualizar el procedimiento PE01-PR08 Planes de mejoramiento versión 3 del 14 de septiembre de 2020 con los lineamientos respecto del tratamiento a las recomendaciones surtidas en los informes de auditoría.</t>
  </si>
  <si>
    <t>Evaluar la conveniencia de implementar una herramienta que le permita a la oficina de Control Interno mantener disponible información documentada para sustentar de forma inmediata la implementación de las correcciones con ocasión de las no conformidades, cuando estas apliquen.</t>
  </si>
  <si>
    <t>PMI 832</t>
  </si>
  <si>
    <t>Actualizar el procedimiento Planes de Mejoramiento incorporando los criterios y lineamientos respecto del tratamiento a las correcciones derivadas de ejercicios de auditoria</t>
  </si>
  <si>
    <t>PMI 834</t>
  </si>
  <si>
    <t>Documentar en el Plan de Mejoramiento Institucional las correcciones realizadas por el proceso evaluado respecto de las observaciones y hallazgos detectados</t>
  </si>
  <si>
    <t>Borrador de procedimiento
Correos electrónicos
3-2025-8781 del 08 de septiembre de 2025
Formato Planes de Mejoramiento
3-2025-3512
3-2025-4446
Requerimientos Módulo Planes de Mejora MAPI
Acta de Autocontrol del 22 de septiembre de 2025
Borrador de actualizacion del Procedimiento PE01-PR08 Planes de mejoramiento versión 4</t>
  </si>
  <si>
    <t xml:space="preserve">3-2023-9239 " REMISIÓN INFORME DEFINITIVO DEL TRABAJO DE AUDITORIA INTERNA AL PROCESO DE GESTIÓN
TEERRITORIAL DEL HABITAT CON EXTENSIÓN AL PROCESO DE GESTIÓN DE SOLUCIONES HABITACIONALES." </t>
  </si>
  <si>
    <t xml:space="preserve">Observación No. 1. Por debilidades en las etapas de identificación, análisis y valoración de los riesgos y no tipificación de riesgos fiscales. </t>
  </si>
  <si>
    <t>PMI 855</t>
  </si>
  <si>
    <t>Revisar y actualizar el mapa de riesgos de gestión y Corrupción junto con el proceso gestión contractual donde se tipifique y valoren riesgos fiscales</t>
  </si>
  <si>
    <t>3-2025-9192
3-2024-974_Rta 3-2024-232 MRG_MRC.pdf</t>
  </si>
  <si>
    <t xml:space="preserve">Radicado No 3-2023-5900  Programación Auditoria 
</t>
  </si>
  <si>
    <t>Fortalecer la metodología de verificación a la eficacia en la gestión del riesgo para el SGA.</t>
  </si>
  <si>
    <t>PMI 856</t>
  </si>
  <si>
    <t>Actualizar la PG03-FO824 Matriz de riesgo y oportunidades incluyendo los link de evidencias a los seguimientos que se realizan a los controles relacionados a los riesgos ambientales.</t>
  </si>
  <si>
    <t>Administración del sistema SIG</t>
  </si>
  <si>
    <t>3-2024-4258
3-2025-9187
PG03-FO824 Matriz de riesgo y oportunidades SGA V1.xlsx</t>
  </si>
  <si>
    <t>Verificar con servicio civil la integración de responsabilidad y autoridad, y competencias aplicables para el SGA, ello acorde con la consulta generada a la entidad de servicio civil.</t>
  </si>
  <si>
    <t>PMI 860</t>
  </si>
  <si>
    <t>3-2024-4258
3-2025-9187</t>
  </si>
  <si>
    <t>“Observación No. 4. Por inconsistencias, errores, desactualización y normas derogadas referenciadas en los requisitos legales identificados en el denominado “Normograma” no fue propuesta ninguna medida correctiva tal como fue informado en el radicado 3-2024-78,</t>
  </si>
  <si>
    <t>PMI 864</t>
  </si>
  <si>
    <t>El proceso no formuló ninguna medida correctiva</t>
  </si>
  <si>
    <t xml:space="preserve">No Presenta </t>
  </si>
  <si>
    <t>No hay registro</t>
  </si>
  <si>
    <t xml:space="preserve">3-2023-9239 " REMISIÓN INFORME DEFINITIVO DEL TRABAJO DE AUDITORIA INTERNA AL PROCESO DE GESTIÓN TEERRITORIAL DEL HABITAT CON EXTENSIÓN AL PROCESO DE GESTIÓN DE SOLUCIONES HABITACIONALES." </t>
  </si>
  <si>
    <t>Oportunidad de Mejora No. 1: Para actualizar procedimientos, formatos y otros asociados y depurar otros documentos que podrían estar obsoletos o inútiles.</t>
  </si>
  <si>
    <t>PMI 894</t>
  </si>
  <si>
    <t>No fue propuesta ninguna medida por parte del  proceso</t>
  </si>
  <si>
    <t>Oportunidad de mejora 2. Para disponer en el esquema de publicación de la Entidad, la referencia a “Instancias de coordinación”, que conduzca al sitio web de la Entidad en el Menú de Transparencia y Acceso a la Información Pública, numeral 9 “Obligación de reporte de información específica” - 9.2 “Instancias de coordinación” - opción “Comité Técnico de Legalización y Regularización de Barrios”</t>
  </si>
  <si>
    <t>PMI 895</t>
  </si>
  <si>
    <t>no fue propuesta ninguna medida por parte del  proceso</t>
  </si>
  <si>
    <t>Oportunidad de mejora No. 3. Para definir una batería de indicadores que permita evaluar el desempeño del proceso</t>
  </si>
  <si>
    <t>PMI 896</t>
  </si>
  <si>
    <t>Oportunidad de Mejora No. 4. Para fortalecer la formulación de acciones de mayor robustez que permitan resolver de fondo las causas generadoras de hallazgos y observaciones y disminuya su recurrencia</t>
  </si>
  <si>
    <t>PMI 897</t>
  </si>
  <si>
    <t>Oportunidad de Mejora No. 5. Para documentar en el Plan de Mejoramiento Institucional las acciones y medidas preventivas, correctivas y de mejora que resulten de la aplicación de los propios mecanismos de autoevaluación y autocontrol que realice el proceso.</t>
  </si>
  <si>
    <t>PMI 898</t>
  </si>
  <si>
    <t>Oportunidad de Mejora No. 6. Para asegurar y actualizar la información respecto de la asesoría y acompañamiento a la totalidad de los proyectos inscritos en la mesa de soluciones y documentar a intervalos frecuentes los acompañamientos y asesorías realizadas, en tanto se encuentran proyectos que no registran seguimiento</t>
  </si>
  <si>
    <t>PMI 899</t>
  </si>
  <si>
    <t>Alerta No. 1. Asegurar la disposición en el Menú de Transparencia y Acceso a la Información Pública, numeral 1 “Información de la Entidad” - 1.6 “Directorio de Entidades”, del enlace para acceder al sitio web de la Unidad Administrativa Especial de Servicios Públicos - UAESP.</t>
  </si>
  <si>
    <t>PMI 900</t>
  </si>
  <si>
    <t>Alerta No. 2. Para que se publique el seguimiento al componente de gestión SEGPLAN con corte al 30 de septiembre de 2023</t>
  </si>
  <si>
    <t>PMI 901</t>
  </si>
  <si>
    <t>Alerta No. 3. Para que se publique el seguimiento al componente de inversión SEGPLAN con corte al 30 de septiembre de 2023.</t>
  </si>
  <si>
    <t>PMI 902</t>
  </si>
  <si>
    <t>Alerta No. 4. Para asegurar la congruencia de la información referida en los campos “Nombre” y “Descripción del contenido” del documento “Esquema de publicación”</t>
  </si>
  <si>
    <t>PMI 903</t>
  </si>
  <si>
    <t>Alerta No. 5. Para estandarizar bases de datos con la información oficial</t>
  </si>
  <si>
    <t>PMI 904</t>
  </si>
  <si>
    <t>Alerta No. 6. Para que se agilicen las gestiones necesarias que permitan la ejecución de los pagos que componen las reservas presupuestales para los proyectos de inversión No 7577, 7582,7659 para la vigencia 2023, a fin de dar cumplimiento artículo 89 del Estatuto Orgánico del Presupuesto y prevenir que se constituyan en pasivos exigibles de vigencias expiradas.</t>
  </si>
  <si>
    <t>PMI 905</t>
  </si>
  <si>
    <t>Alerta No. 7. Para evitar el uso de andamios tubulares para trabajos en alturas.</t>
  </si>
  <si>
    <t>PMI 906</t>
  </si>
  <si>
    <t>Se hizo seguimiento a la Auditoría de Gestión Territorial del Hábitat acorde con el  Procedimiento de evaluación y desempeño  PE01-FR07 Versión 2 de 14/9/2020, auditoría para la cual no se evidenciaron las listas de chequeo PE01-FO012, ni los papeles de trabajo PE01_FO-645, así como el inciso (f) del numeral 9.2.2. de la norma ISO  9001:2015. Ver radicados No. 3-2024-5569 y 3-2024-5484</t>
  </si>
  <si>
    <t>PMI 909</t>
  </si>
  <si>
    <t>3. Incorporar dentro del repositorio SharePoint de la Oficina de Control Interno las carpetas contentivas de los registros para todas y cada una de las etapas de auditoría.</t>
  </si>
  <si>
    <t>PMI 910</t>
  </si>
  <si>
    <t>4. Diligenciar los formatos PE01-FO012 Lista de Chequeo y PE01-FO-64 Índice de Papeles de Trabajo y alojarlos en la carpeta correspondiente del SharePoint.</t>
  </si>
  <si>
    <t>El Procedimiento de evaluación y desempeño PE01-FR07 Versión 2 de 14/9/2020, indica que después de haber aprobado el Plan de Auditoría se cuenta con 2 días hábiles para hacer ajustes y 2 días adicionales para aprobación y Publicación del plan anual de auditoría en página web. Se evidenció con correo electrónico del 9 de enero de 2024 solicitud de publicación del plan anual de auditoría el cual fue publicado el 9 de enero de 2024 en V.1. y la V.2. el día 12 de Junio. Este plan en versión 2 fue aprobado en comité del 1 de abril de 2024.</t>
  </si>
  <si>
    <t>PMI 911</t>
  </si>
  <si>
    <t>5, Remitir mediante correo electrónico dirigido a la Oficina Asesora de Comunicaciones las versiones actualizadas del Plan Anual de Auditoría para la publicación en el sitio web, una vez se surtan los ajustes requeridos por el Comité de Coordinación de Control Interno.</t>
  </si>
  <si>
    <t>RE_ Solicitud de Publicación Plan Anual de Auditoría Vigencia 2024
RE_ Solicitud No. 27 -2025. Publicación Plan Anual de Auditoría Versión 3
RE_ Solitudud de Publicación Plan Anual de Auditoría versión 3
Solicitud de Públicación Plan Anual de Auditoría 2025 Versión 1
Solicitud de Publicación Plan Anual de Auditoría Versión 2
Solicitud de Reemplazo Plan Anual de Auditoría 2024
Solicitud No. 24 -2025. Solicitud Publicación Plan Anual de Auditoría Versión 2</t>
  </si>
  <si>
    <t>3-2024-8214 IDI índice de desempeño institucional</t>
  </si>
  <si>
    <t>Recomendación 16. Verificar, por parte del jefe de control interno o quien haga sus veces, la ejecución de las políticas, lineamientos y estrategias en materia de talento humano aplicadas por la entidad, en cuanto al despliegue de acciones para la actualización y adecuada gestión de la información en el SIDEAP.</t>
  </si>
  <si>
    <t>PMI 912</t>
  </si>
  <si>
    <t>Recomendación 166 Cuantificar el número de riesgos de corrupción materializados en la entidad que no habían sido identificados en el mapa de riesgos, o en la herramienta destinada para tal fin de acuerdo con los resultados del seguimiento a la gestión del riesgo para la vigencia evaluada, por parte de la Oficina de Control Interno.</t>
  </si>
  <si>
    <t>PMI 913</t>
  </si>
  <si>
    <t>Incorporar como criterio dentro de los ejercicios de seguimiento y evaluación la valoración de los riesgos de corrupción.</t>
  </si>
  <si>
    <t>Plan Anual de Auditoría 
https://sdht.sharepoint.com/sites/OficinadeControlInterno
'Trabajo de Aseguramiento Plan Terrazas
Auditoría Sistemas de Gestión</t>
  </si>
  <si>
    <t>Recomendación 167 Cuantificar el número de riesgos de corrupción materializados en la entidad de acuerdo con los resultados del seguimiento a la gestión del riesgo para la vigencia evaluada, por parte de las oficinas de control interno.</t>
  </si>
  <si>
    <t>PMI 914</t>
  </si>
  <si>
    <t>Recomendación 168 Cuantificar el número de riesgos de corrupción materializados en la entidad, de acuerdo con los resultados del seguimiento a la gestión del riesgo para la vigencia evaluada, por parte de las oficinas de Control Interno y Control Disciplinario Interno.</t>
  </si>
  <si>
    <t>PMI 915</t>
  </si>
  <si>
    <t>Recomendación 173 Articular las recomendaciones de mejora provenientes de evaluaciones de fuentes externas a los planes de mejoramiento ya existentes, para dar tratamiento a las deficiencias, retrasos, posibles incumplimientos u otras situaciones críticas para la operación, articular las recomendaciones de mejora provenientes de otras evaluaciones de fuentes externas a planes de mejoramiento ya existentes.</t>
  </si>
  <si>
    <t>PMI 916</t>
  </si>
  <si>
    <t>Actualizar el procedimiento Planes de Mejoramiento incorporando los criterios y lineamientos respecto del tratamiento a las correcciones y oportunidades de mejora derivadas de los trabajos de auditoría.</t>
  </si>
  <si>
    <t>Borrador de procedimiento
Correos electrónicos
3-2023-3313 del 15 de mayo de 2023
3-2025-8781 del 08 de septiembre de 2025
Formato Planes de Mejoramiento
3-2025-3512
3-2025-4446
Requerimientos Módulo Planes de Mejora MAPI
Borrador de actualizacion del Procedimiento PE01-PR08 Planes de mejoramiento versión 4
Acta de Autocontrol del 22 de septiembre de 2025</t>
  </si>
  <si>
    <t>Recomendación 174-1 Definir lineamientos, por parte de la alta dirección y/o el comité institucional de coordinación de control interno, respecto a la generación de productos y prestación de servicios de la entidad, que faciliten el cumplimiento de los objetivos del sistema de control interno.</t>
  </si>
  <si>
    <t>Correos electrónicos
Informes de seguimiento y auditoría 
Ficha Técnica
3-2025-8527 Informe de Austeridad
3-2024-8630 Informe Auditoria Plan Terrazas
3-2025-9042</t>
  </si>
  <si>
    <t>Recomendación 176 Definir los lineamientos, por parte de la alta dirección y/o el Comité Institucional de Coordinación de Control Interno, respecto a la metodología para la implementación del esquema de las líneas de defensa que faciliten la implementación y funcionamiento del sistema de control interno.</t>
  </si>
  <si>
    <t>PMI 920</t>
  </si>
  <si>
    <t>Monitorear y hacer seguimiento a la implementación del Esquema de Líneas de Defensa.</t>
  </si>
  <si>
    <t>Correo electrónico del 02 de julio de 2025
RE_ Remisión proyecto memorando 8-2025-5672 Líneas de Defensa y Reporte de Información-2025
Esquema lineas de defensa SDHT  - OCI-Validación cumplimiento. (2)</t>
  </si>
  <si>
    <t>Recomendación 177 Diseñar e incorporar acciones para intervenir las variables del clima laboral que estén relacionadas con la gestión de la política de integridad.</t>
  </si>
  <si>
    <t>PMI 921</t>
  </si>
  <si>
    <t>Evaluar y hacer seguimiento a la implementación de la Política de Integridad de la Entidad</t>
  </si>
  <si>
    <t>Recomendación 181 Evaluar la contribución de los planes de mejoramiento implementados, a la promoción de una gestión transparente que mitigue los riesgos de fraude, corrupción, lavado de activos y financiación del terrorismo.</t>
  </si>
  <si>
    <t>PMI 923</t>
  </si>
  <si>
    <t>Incorporar dentro del Procedimiento de Planes de Mejoramiento los lineamientos respecto de la evaluación de la contribución de las acciones a la promoción de la transparencia, mitigación de riesgos de fraude, corrupción, lavado de activos y financiación del terrorismo.</t>
  </si>
  <si>
    <t>1-2024-22970 Informe monitoreo canales Secretaría General</t>
  </si>
  <si>
    <t>Incumplimiento a los protocolos de atención en los canales de atención presencial y telefónico</t>
  </si>
  <si>
    <t>PMI 924</t>
  </si>
  <si>
    <t xml:space="preserve">Socializar piezas comunicativas dando tips para la atención  a la ciudadanía a través de los distintos canales de atención de la Secretaría </t>
  </si>
  <si>
    <t xml:space="preserve">Publicar piezas comunicativas para informar el tratamiento de datos personales a la ciudadanía y al colaborador de la entidad </t>
  </si>
  <si>
    <t>No se evidencia eficacia en el aseguramiento de los equipos de seguimiento y medición utilizados por la entidad.</t>
  </si>
  <si>
    <t>PMI 926</t>
  </si>
  <si>
    <t xml:space="preserve">Llevar a cabo el proceso de selección de mínima cuantía para adelantar la calibración de dos basculas digitales. </t>
  </si>
  <si>
    <t>INFORME DE SEGUIMIENTO AL MENÚ DE TRANSPARENCIA Y ACCESO A LA INFORMACIÓN PÚBLICA DEL SITIO WEB DE LA ENTIDAD - 3-2024-8171</t>
  </si>
  <si>
    <t>Observación No. 1. Por no disponibilidad de la información pública alojada en los enlaces que componen el menú “Transparencia y Acceso a la Información Pública” del sitio web
www.habitatbogota.gov.co</t>
  </si>
  <si>
    <t>PMI 927</t>
  </si>
  <si>
    <t>Comunicaciones Publicas y Estratégicas</t>
  </si>
  <si>
    <t xml:space="preserve">3-2024-8630 Informe Auditoria Plan Terrazas </t>
  </si>
  <si>
    <t>Observación No. 3. Por desactualización de la FICHA EBI-D 7582 V32 - I TRIMESTRE</t>
  </si>
  <si>
    <t>PMI 930</t>
  </si>
  <si>
    <t>Pendiente alleguen propuestas CVP</t>
  </si>
  <si>
    <t>Observación No. 4. Por fallas en la planificación y ejecución del Proyecto de Inversión 7680 –“Implementación del plan terrazas, como vehículo del contrato social de la Bogotá del siglo XXI, para el mejoramiento y la construcción de vivienda nueva en sitio propio”</t>
  </si>
  <si>
    <t>PMI 931</t>
  </si>
  <si>
    <t>Observación No. 7. Demora en el inicio de ejecución de los contratos de hasta 85 días hábiles entre la adjudicación y el acta de inicio del contrato.</t>
  </si>
  <si>
    <t>PMI 934</t>
  </si>
  <si>
    <t>Observación No. 8. Por no reportar la totalidad de las 1250 viviendas objeto de intervención dentro del Plan Terrazas</t>
  </si>
  <si>
    <t>PMI 935</t>
  </si>
  <si>
    <t>Observación No. 9. Por dispersión significativa en la localización de las viviendas con asignación de subsidio.</t>
  </si>
  <si>
    <t>PMI 936</t>
  </si>
  <si>
    <t>Observación No. 10. Página 44 Por no identificar el estado de obra de la totalidad de las viviendas con asignación de subsidio.</t>
  </si>
  <si>
    <t>PMI 937</t>
  </si>
  <si>
    <t>Observación No. 11. Página 46 Por no identificar los contratos de obra de la totalidad de las viviendas con asignación de subsidio.</t>
  </si>
  <si>
    <t>PMI 938</t>
  </si>
  <si>
    <t>Observación No. 12. Página 47 Por inconsistencia en el reporte de información de las viviendas con acta de entrega, en ejecución y en reclamación.</t>
  </si>
  <si>
    <t>PMI 939</t>
  </si>
  <si>
    <t>Observación No. 13. Página 47 Por diferencia en la información reportada entre las Entidades, lo que conlleva a desconocimiento del estado real de las viviendas objeto de intervención.</t>
  </si>
  <si>
    <t>PMI 940</t>
  </si>
  <si>
    <t>Observación No. 14. Página 57 Deficiencias técnicas y ausencia del control de las obras</t>
  </si>
  <si>
    <t>PMI 941</t>
  </si>
  <si>
    <t>Observación No. 15. Página 68 Viviendas siniestradas y sin asignación de grupo</t>
  </si>
  <si>
    <t>PMI 942</t>
  </si>
  <si>
    <t>Observación No. 18. Por Deficiencias Constructivas. Página 76</t>
  </si>
  <si>
    <t>PMI 945</t>
  </si>
  <si>
    <t>Observación No. 25. Página 112 Por incumplimiento de la meta “Asignar 1.250 subsidios distritales de mejoramiento de vivienda en la modalidad de Mejoramiento de Vivienda”</t>
  </si>
  <si>
    <t>PMI 952</t>
  </si>
  <si>
    <t xml:space="preserve">Observación No. 26. Diferencias identificadas entre la información reportada en SEGPLAN y las evidencias remitidas por la Dirección de Mejoramiento de Vivienda que soportan el cumplimiento de la meta física del proyecto de inversión 7680. Página 126 </t>
  </si>
  <si>
    <t>PMI 953</t>
  </si>
  <si>
    <t>Observación No. 27. Página 32 Por inconsistencias en la fecha de expedición de los documentos precontractuales publicados en la plataforma SECOP, ausencia de evidencias y soportes de respaldo de las actividades contractuales descritas en los informes aprobados por la Supervisión y no publicación de los documentos contractuales.</t>
  </si>
  <si>
    <t>PMI 954</t>
  </si>
  <si>
    <t>Observación No. 30. Página 178 Observaciones frente liquidaciones de impuestos, fechas de anticipos y amortización</t>
  </si>
  <si>
    <t>PMI 957</t>
  </si>
  <si>
    <t>Observación No. 31. Página 190 Alta rotación del personal que lidera y desarrolla las actividades del Proyecto de Inversión 7680 - “Implementación del plan terrazas, como vehículo del Contrato Social de la Bogotá del Siglo XXI, para el Mejoramiento y la Construcción de Vivienda Nueva en Sitio Propio.</t>
  </si>
  <si>
    <t>PMI 958</t>
  </si>
  <si>
    <t>Observación No. 32. Página 192 Debilidad en la aplicación del método técnico utilizado para la estimación de los riesgos del proyecto 7582</t>
  </si>
  <si>
    <t>PMI 959</t>
  </si>
  <si>
    <t>Observación No. 33. Página 192 Por inefectividad de los controles establecidos para la gestión de los riesgos provocando su materialización y por no establecer medidas contingentes para tratarlos</t>
  </si>
  <si>
    <t>PMI 960</t>
  </si>
  <si>
    <t>Pendiente por definir con Hábitat en la reunión programada para el día 11 de agosto de 2025</t>
  </si>
  <si>
    <t>x</t>
  </si>
  <si>
    <t>Observación No. 34. Página 193 Por no realizar seguimiento a los riesgos identificados para el proyecto 7582.</t>
  </si>
  <si>
    <t>PMI 961</t>
  </si>
  <si>
    <t>Observación No. 35. Página 195 Por no realizar seguimiento al estado de ejecución del Proyecto desde la Alta Dirección</t>
  </si>
  <si>
    <t>PMI 962</t>
  </si>
  <si>
    <t>Observación No. 36. Página 220 Por diferencia en la información reportada por la Subsecretaría de Coordinación Operativa de la Secretaría Distrital del Hábitat, lo que conlleva a incertidumbre sobre la realidad de las PQRSD asociadas al Plan Terrazas.</t>
  </si>
  <si>
    <t>PMI 963</t>
  </si>
  <si>
    <t>Observación No. 37. Página 223 Falta de control y gestión de las comunicaciones radicadas en el sistema ORFEO asegurando su adecuado tramite de respuesta y cierre.</t>
  </si>
  <si>
    <t>PMI 964</t>
  </si>
  <si>
    <t>Observación No. 38. Riesgos de perdida, deterioro o extravió de los expedientes físicos de la Dirección de Mejoramiento de Vivienda. Página 224</t>
  </si>
  <si>
    <t>PMI 965</t>
  </si>
  <si>
    <t>Observación No. 39. Página 225 Incumplimiento ley de archivo en materia de expedientes electrónicos</t>
  </si>
  <si>
    <t>PMI 966</t>
  </si>
  <si>
    <t>Observación No. 40. Página 227 Por falta de completitud de información e incertidumbre respecto de los procesos disciplinarios que cursan en la Oficina de Control Disciplinario Interno.</t>
  </si>
  <si>
    <t>PMI 967</t>
  </si>
  <si>
    <t>Observación No. 41. Página 231 Extemporaneidad en la presentación y aprobación en las pólizas de los contratos de Interventoría.</t>
  </si>
  <si>
    <t>PMI 968</t>
  </si>
  <si>
    <t>Observación No. 42. Página 233 Por omitir el deber de publicar actuaciones contractuales y transgresión al Principio de Publicidad</t>
  </si>
  <si>
    <t>PMI 969</t>
  </si>
  <si>
    <t>Observación No. 43. Inaplicabilidad de Procedimiento para declaratoria de incumplimientos contractuales y exigibilidad de la cláusula de apremio y/o penal. Página 236</t>
  </si>
  <si>
    <t>PMI 970</t>
  </si>
  <si>
    <t>3-2024-9573</t>
  </si>
  <si>
    <t xml:space="preserve">Baja ejecución de la meta del indicador de gestión "Plan Institucional de Participación" durante el primer y segundo trimestre de la vigencia 2024. </t>
  </si>
  <si>
    <t>PMI 972</t>
  </si>
  <si>
    <t xml:space="preserve">Remitir, de forma mensual, a través de correo electrónico, un alertamiento a las dependencias responsables de las acciones en ejecución dentro del Plan Institucional de Participación. 
</t>
  </si>
  <si>
    <t>Radicado 3-2025-2181
Radicado 3-2025-1319
ANX-2025-2175_3.xlsx
Enlace: (https //sdht-my.sharepoint.com/: f:/g/personal/ivonne_bautista_habitatbogota_gov_co/EuLsVyONhotIg8AGefDtyJQBGuqe9knN5PmbozqgbIViRQ?e=Zs4UrG), mediante el cual se evidencian los siguientes documentos:
3-2024-8844 Memorando IV Trimestre.pdf
3-2024-7079 Memorando III Trimestre.pdf
recordatorio PIPC oct.pdf
recordatorio PIPC nov.pdf</t>
  </si>
  <si>
    <t>Observación No. 6 Por diferencia en la información reportada entre las Entidades, lo que conlleva a desconocimiento del estado real de las viviendas objeto de intervención.</t>
  </si>
  <si>
    <t>PMI 980</t>
  </si>
  <si>
    <t>Conciliar la matriz de información del programa que de cuenta del estado de la ejecución presupuestal y técnica de cada uno de los subsidios asignados (958).</t>
  </si>
  <si>
    <t>3-2025-9192.pdf
02092025 base de datos plan terrazas a 30agosto25.pdf
Base PT_acumulada Septiembre PT (Vf).xlsx
Remision_informacion_PlanTerrazas_CVP_a_31052025.pdf</t>
  </si>
  <si>
    <t>Observación No. 19 Ausencia de un lineamiento unificado, documentado y comunicado frente al estado de las viviendas de los beneficiarios que requieren una atención urgente.</t>
  </si>
  <si>
    <t>PMI 981</t>
  </si>
  <si>
    <t>"Adelantar y aprobar un plan de acción de cierre del programa Plan Terrazas en el cual se contemplen los lineamientos, técnicos, jurídicos, financieros y administrativos frente al estado de los subsidios asignados o no y las diferentes situaciones que se han presentado y que no han permitido su ejecución."</t>
  </si>
  <si>
    <t>3-2025-9192.pdf
2-2025-34423_1
3-2025-6964_1
3-2025-6965_1.pdf
PlanAcciónCierre 30062025 (1).xlsx</t>
  </si>
  <si>
    <t>Observación No. 16. Por incumplimiento de la meta “Asignar 1.250 subsidios distritales de mejoramiento de vivienda en la modalidad de Mejoramiento de Vivienda”</t>
  </si>
  <si>
    <t>PMI 982</t>
  </si>
  <si>
    <t>Actualizar el procedimiento del Programa de Mejoramiento de Vivienda"</t>
  </si>
  <si>
    <t>3-2025-9192.pdf
PM04-PR30 Proced Mejoramiento Vivienda.pdf</t>
  </si>
  <si>
    <t>Observación No. 17 Por inconsistencias en la fecha de expedición de los documentos precontractuales publicados en la plataforma SECOP, ausencia de evidencias y soportes de respaldo de las actividades contractuales descritas en los informes aprobados por la Supervisión y no publicación de los documentos contractuales.</t>
  </si>
  <si>
    <t>PMI 983</t>
  </si>
  <si>
    <t xml:space="preserve">Realizar la verificación, validación y publicación de los documentos de gestión contractual correspondientes al Convenio No. 686 de 2021 de conformidad con las normas vigentes. </t>
  </si>
  <si>
    <t>3-2025-9192.pdf
Informe Convenio No. 44 enero de 2025.pdf
Informe Convenio No. 45 febrero de 2025.pdf
Informe Convenio No. 46 marzo de 2025.pdf
Informe Convenio No. 47 abril de 2025.pdf
Informe Convenio No. 48 mayo de 2025.pdf
Informe Convenio No. 49 junio de 2025.pdf
VERIFICACIÓN SECOP II CONVENIO 686 DE 2021.pdf
cargue en secop informe 46 marzo 2025.pdf
cargue en secop informe 47 abril 2025.pdf
cargue en secop informe 48 mayo 2025.pdf
cargue en secop informe 49 junio 2025.pdf</t>
  </si>
  <si>
    <t>Observación No. 28. Por 93,94% del valor de los subsidios asignados sin legalización e inconsistencias contables.</t>
  </si>
  <si>
    <t>PMI 984</t>
  </si>
  <si>
    <t>Adelantar y aprobar un plan de acción de cierre del programa Plan Terrazas en el cual se contemplen los lineamientos, técnicos, jurídicos, financieros y administrativos frente al estado de los subsidios asignados o no y las diferentes situaciones que se han presentado y que no han permitido su ejecución.</t>
  </si>
  <si>
    <t>Observación No. 29 Observaciones a la información contable y financiera de la Fiducia Plan Terrazas y la registrada en los Estados Financieros y/o los registros contables.</t>
  </si>
  <si>
    <t>PMI 985</t>
  </si>
  <si>
    <t>Revisar y conciliar la información contable y financiera reportada por la Fiducia Plan Terrazas y la registrada en los Estados Financieros.</t>
  </si>
  <si>
    <t>Observación No. 22 Por no realizar seguimiento a los riesgos identificados para el proyecto 7582.</t>
  </si>
  <si>
    <t>PMI 988</t>
  </si>
  <si>
    <t xml:space="preserve">Realizar seguimiento cada cuatro meses a los riesgos asociados al proceso "gestión territorial del hábitat". </t>
  </si>
  <si>
    <t>Observación No. 23. Por no realizar seguimiento al estado de ejecución del Proyecto desde la Alta Dirección</t>
  </si>
  <si>
    <t>PMI 989</t>
  </si>
  <si>
    <t>Realizar seguimiento cada cuatro meses al estado del proyecto Plan Terrazas</t>
  </si>
  <si>
    <t>Observación No. 24 Por diferencia en la información reportada por la Subsecretaría de Coordinación Operativa de la Secretaría Distrital del Hábitat, lo que conlleva a incertidumbre sobre la realidad de las PQRSD asociadas al Plan Terrazas.</t>
  </si>
  <si>
    <t>PMI 990</t>
  </si>
  <si>
    <t xml:space="preserve">Realizar seguimiento de avance con gestión documental de la Subsecretaria de Gestión Corporativa y el administrador del aplicativo SIGA la posibilidad de incluir campos obligatorios que asocien las PQRSD </t>
  </si>
  <si>
    <t>Informe de calidad de la Secretaría General 1-2025-2799</t>
  </si>
  <si>
    <t>Incumplimiento a la oportunidad de respuestas de los derechos de petición en el Bogotá te Escucha.</t>
  </si>
  <si>
    <t>Desarrollar mesas de trabajo con las dependencias de la Secretaría para identificar las causas por las cuales se presentan respuestas extemporáneas e identificar acciones a implementar</t>
  </si>
  <si>
    <t>Incumplimiento a la calidad de respuestas de los derechos de petición en el Bogotá te Escucha.</t>
  </si>
  <si>
    <t>PMI 991</t>
  </si>
  <si>
    <t>Fortalecer las capacidades de los servidores públicos y colaboradores de la entidad mediante capacitaciones y/o sensibilizaciones sobre los lineamientos para la gestión de los derechos de petición</t>
  </si>
  <si>
    <t>PMI 992</t>
  </si>
  <si>
    <t>Implementar un tablero de control para señalar las PQRSD pendientes de respuestas resaltando las que estén próximas a vencerse para que las dependencias prioricen y resuelva las peticiones</t>
  </si>
  <si>
    <t>Informe de seguimiento al cumplimiento de la directiva 008 de 2021 - vigencia 2024-  memorando 3-2025-2470</t>
  </si>
  <si>
    <t>En los procesos de capacitación que se realicen con ocasión de la ejecución del Plan Institucional de Capacitación se debe procurar la asistencia de los directivos de la Entidad, lo cual les permitirá reconocer con mayor facilidad las dinámicas institucionales, las  herramientas y mecanismos de gestión, la solución de inquietudes y, en general, todas aquellas particularidades del ejercicio de la función pública.</t>
  </si>
  <si>
    <t>PMI 993</t>
  </si>
  <si>
    <t>Fortalecer los mecanismos de invitación a través de correo electrónico y del SIGA al  equipo directivo a los procesos  de  capacitación</t>
  </si>
  <si>
    <t>Gestión de talento humano</t>
  </si>
  <si>
    <t>Para el desarrollo de las jornadas de inducción se sugiere ampliar las temáticas a otros ámbitos del conocimiento que involucren todas las dependencias a fin de reconocer sus roles, funciones, competencias, gestión y resultados, lo cual permitirá que en estos escenarios se reconozca el quehacer de toda la Entidad.</t>
  </si>
  <si>
    <t>PMI 994</t>
  </si>
  <si>
    <t>Culminar la toma física del inventario de 2.897 bienes pendientes para establecer su usabilidad, depreciación y vida útil, lo cual permitirá depurar la cuenta contable de Propiedad, Planta y Equipo y reflejar su realidad.</t>
  </si>
  <si>
    <t>PMI 995</t>
  </si>
  <si>
    <t>Actualizar el procedimiento de Toma física de bienes de la Entidad, con los lineamientos de ley y las necesidades del proceso de bienes de la Entidad.</t>
  </si>
  <si>
    <t>PMI 996</t>
  </si>
  <si>
    <t>Paquetear el inventario para identificar fielmente los bienes de la Entidad, y terminar la toma física del inventario</t>
  </si>
  <si>
    <t>PMI 997</t>
  </si>
  <si>
    <t>Depurar la base de bienes de la Entidad, conforme el inventario físico.</t>
  </si>
  <si>
    <t>Adoptar procedimientos institucionales para
 asegurar la información que reposa en las bases
de datos, aplicativos y/o sistemas den
formación. (Incluido el manejo del SIG y
 Mapa Interactivo)</t>
  </si>
  <si>
    <t>PMI 998</t>
  </si>
  <si>
    <t>Dispersión de bases de datos no administradas por gestión tecnológica  realizar un diagnóstico para identificar las bases de datos existentes, determinar su ubicación y evaluar si es necesario contratar capacidad adicional para un sistema de infraestructura, ya sea local (onsite) o en la nube</t>
  </si>
  <si>
    <t>Sin embargo, la Entidad requiere avanzar con mayor determinación en la actualización, convalidación y establecimiento de las Tablas de Retención Documental para que refleje la producción de información documentada de las diferentes dependencias.</t>
  </si>
  <si>
    <t>PMI 999</t>
  </si>
  <si>
    <t xml:space="preserve">Radicar solicitud de convalidación  de las Tablas de Retención Documental 2016 ante el Archivo de Bogotá.
</t>
  </si>
  <si>
    <t>es imperativo que se la Entidad agilice la digitalización de los expedientes derivados de las actividades misionales, especialmente aquellas asociadas a la asignación de subsidios, imposición de multas y sanciones, contratación, obras de mejoramiento, entre otros, toda vez que durante la vigencia 2024 se presentaron dificultades documentadas respecto de la consecución de
 la información.</t>
  </si>
  <si>
    <t>PMI 1000</t>
  </si>
  <si>
    <t>Se debe trabajar en conjunto con el proceso de tecnologías para identificar las necesidades de infraestructura e implementar la automatización de procesos conformando expedientes electrónicos que cumplan  con las especificaciones y normatividad archivística vigente.</t>
  </si>
  <si>
    <t xml:space="preserve">INFORME EVALUACIÓN SISTEMA DE CONTROL INTERNO CONTABLE VIGENCIA 2024 RAD 3-2025-1660 </t>
  </si>
  <si>
    <t xml:space="preserve">Cumplir con los requisitos para remitir y reportar a la Dirección Distrital de Contabilidad copia del Plan de Sostenibilidad Contable dentro del mes siguiente a su formalización, </t>
  </si>
  <si>
    <t xml:space="preserve">1. Reportar a la Dirección Distrital de Contabilidad copia del Plan de Sostenibilidad Contable 
</t>
  </si>
  <si>
    <t>Fortalecer los procesos de inducción, capacitación y socialización respecto del proceso contable</t>
  </si>
  <si>
    <t>1. Solicitar a Talento Humano Incluir dentro del Plan de Capacitaciones, las capacitaciones a directivos y a las áreas encargadas de remitir la información</t>
  </si>
  <si>
    <t xml:space="preserve">INFORME EVALUACIÓN SISTEMA DE CONTROL INTERNO CONTABLE VIGENCIA 2024  RAD 3-2025-1660 </t>
  </si>
  <si>
    <t>2. Capacitación a los directivos de las áreas encargadas de remitir la información</t>
  </si>
  <si>
    <t>3. Capacitación a las áreas encargadas de remitir la información</t>
  </si>
  <si>
    <t>3-2025-7149 SOCIALIZACIÓN RESULTADOS ÍNDICE DESEMPEÑO INSTITUCIONAL - FURAG VIGENCIA 2024</t>
  </si>
  <si>
    <t>Analizar la información recibida a través de quejas o denuncias de los grupos de valor de la
entidad, que permita contar con insumos para evaluar el cumplimiento de la política de
integridad.
Analizar la información recibida a través de denuncias internas presentadas por servidores o
contratistas; encuestas y evaluación de resultados de clima laboral y de los informes de
auditoría; así como, determinar acciones que permitan intervenir las variables que inciden en
la gestión y contar con insumos para evaluar el cumplimiento de la política de integridad.</t>
  </si>
  <si>
    <t>1. Incorporar dentro del informe de PQRSD un apartado que contenga la información de quejas o denuncias internas y externas.</t>
  </si>
  <si>
    <t>Verificar en el marco del comité institucional de coordinación de control interno (u otras
instancias internas de este mismo nivel jerárquico), el cumplimiento de las disposiciones
establecidas en el protocolo o procedimiento interno para el manejo y declaración de conflictos
de interés de la entidad y su efectividad, para cada caso tratado y específicamente para la gestión
de recusaciones.
Apoyo de la Subdirección Administrativa</t>
  </si>
  <si>
    <t>2. Incorporar dentro de la agenda del Comité Institucional de Coordinación de Control Interno el estado de cumplimiento de la declararación de conflictos de interés de funcionarios SIDEAP.</t>
  </si>
  <si>
    <t>Correo electrónico del 17 de septiembre de 2025
Plan de Sostenibilidad MIPG 2025</t>
  </si>
  <si>
    <t>En desarrollo del rol de evaluación y seguimiento que corresponde al Jefe de Control Interno o
quien haga sus veces, verificar la implementación de un protocolo o procedimiento interno para la identificación y declaración de conflictos de interés en la entidad. Así mismo, el cumplimiento de las disposiciones establecidas en el protocolo o procedimiento interno para el manejo y declaración de conflictos de interés de la entidad y su efectividad, para cada caso tratado.</t>
  </si>
  <si>
    <t>3. Incorporar como criterio de auditoría en los ejercicios de seguimiento y/o evaluación la verificación de la implementación del Manual para la Identificación y Manejo de Conflictos de Intereses.</t>
  </si>
  <si>
    <t>Correo electrónico del 17 de septiembre de 2025
Plan de Sostenibilidad MIPG 2026</t>
  </si>
  <si>
    <t>En desarrollo del rol de evaluación y seguimiento, así como el de enfoque hacia la prevención,
que corresponde al Jefe de Control Interno o quien haga sus veces, generar las alertas en
relación con incumplimientos o retrasos que afectan la defensa jurídica y prevención del daño
antijurídico.</t>
  </si>
  <si>
    <t>4. Elaborar el informe evaluación y seguimiento al estado de la defensa jurídica y prevención del daño antijurídico.</t>
  </si>
  <si>
    <t>En desarrollo del rol de evaluación y seguimiento que corresponde al Jefe de Control Interno o
quien haga sus veces, evaluar de forma integral la gestión del riesgo y determinar las evidencias
que lo soportan.
Cuantificar el número de riesgos materializados en la entidad que no habían sido identificados
en el mapa de riesgos, o en la herramienta destinada para tal fin de acuerdo con los resultados
del seguimiento a la gestión del riesgo, por parte de las oficinas de control interno.</t>
  </si>
  <si>
    <t>5. Incorporar como criterio de auditoría en los ejercicios de seguimiento y/o evaluación el componente de gestión del riesgo y cuantificar los riesgos materializados identificados</t>
  </si>
  <si>
    <t>El jefe de control interno o quien haga sus veces, en cumplimiento de la normatividad que
regula sus funciones y roles, para las auditorías programadas, establecer acciones que permitan
mejorar el porcentaje de cumplimiento en su ejecución.</t>
  </si>
  <si>
    <t>6. Establecer un control de asignación y seguimiento de las actividades funcionales y obligaciones contractuales asignadas al equipo de trabajo de la Oficina de Control Interno y realizar su respecto seguimiento</t>
  </si>
  <si>
    <t>Evaluar la contribución de los planes de mejoramiento implementados del logro de los
objetivos y metas institucionales y al fortalecimiento de la gestión del riesgo; la oportunidad y
efectividad de las respuestas a las necesidades de los grupos de valor; y la promoción de una
gestión transparente que mitigue los riesgos de corrupción, lavado de activos y financiación del
terrorismo
Cuantificar el total de acciones de mejora que se les hizo cierre efectivo con respecto a los
planes de mejoramiento vigentes con corte a 31 de diciembre de la vigencia evaluada.</t>
  </si>
  <si>
    <t>7. Incorporar en el informe de seguimiento y evaluación de las acciones suscritas en los planes de mejoramiento y en el informe de gestión anual de la Oficina de Control Interno su respectivo estado, cierre de hallazgos y la estimación de la contribución en el fenecimiento de la cuenta fiscal anual.</t>
  </si>
  <si>
    <t>Correo electrónico del 17 de septiembre de 2025
Plan de Sostenibilidad MIPG 2030</t>
  </si>
  <si>
    <t>Hacer seguimiento a las decisiones y acciones de intervención definidas en las sesiones del
comité institucional de coordinación de control interno.</t>
  </si>
  <si>
    <t>8. Incorporar dentro de la agenda del Comité Institucional de Coordinación de Control Interno el seguimiento a las decisiones y acciones definidas.</t>
  </si>
  <si>
    <t>Correo electrónico del 17 de septiembre de 2025
Plan de Sostenibilidad MIPG 2031</t>
  </si>
  <si>
    <t>9. Hacer seguimiento a las decisiones y acciones de intervención definidas en las sesiones del comité institucional de coordinación de control interno.</t>
  </si>
  <si>
    <t>Correo electrónico del 17 de septiembre de 2025
Plan de Sostenibilidad MIPG 2032</t>
  </si>
  <si>
    <t>3-2025-6411 RESULTADOS DEL MONITOREO DE SEGUNDA LÍNEA DE DEFENSA A LOS RIESGOS DE GESTIÓN,
FISCALES, AMBIENTALES, SEGURIDAD DE LA INFORMACIÓN Y CORRUPCIÓN - PRIMER CUATRIMESTRE
DE LA VIGENCIA 2025</t>
  </si>
  <si>
    <t>No se evidenció la aplicación de los controles diseñados por
parte del proceso durante el periodo de monitoreo. Por lo tanto,
se genera una alerta dirigida al proceso con el propósito de que
se reporten, de manera oportuna y verificable, las evidencias
que respalden la ejecución de los controles asociados al riesgo
de corrupción identificado
Desde el proceso, y en su rol de tercera línea de defensa, no se
evidenció durante el primer cuatrimestre de la vigencia 2025 la
socialización de los resultados de la evaluación del Programa
de Transparencia y Ética Pública correspondiente al cuarto
cuatrimestre de 2024. Esta situación limita la retroalimentación
a los procesos responsables, dificulta la adopción de acciones
de mejora y afecta la trazabilidad del seguimiento a los
compromisos institucionales en materia de integridad y ética
pública.</t>
  </si>
  <si>
    <t>1. Tramitar el proceso contractual para la vinculación de un profesional para apoyar el desarrollo de las acciones en materia de riesgos.</t>
  </si>
  <si>
    <t>3-2025-8513</t>
  </si>
  <si>
    <t>3-2025-7816 SEGUIMIENTO QUINCENAL PQRS VENCIDAS Y PRÓXIMAS A VENCER BOGOTÁ TE ESCUCHA CORTE AL
31 DE JULIO DE 2025</t>
  </si>
  <si>
    <t>En atención al seguimiento y control que realiza la Secretaría General de la Alcaldía Mayor de Bogotá, se
informa que la dependencia a su cargo con corte al 31 de julio de la actual vigencia cuenta con 3
peticiones se encuentran vencidas y 16 próximas a vencer conforme a los términos de Ley en el Sistema Distrital de Quejas y Soluciones – Bogotá te escucha.</t>
  </si>
  <si>
    <t>1. Registrar en el historial del SIGA las instrucciones, recomendaciones, responsables y plazos para dar trámite a la respuesta a las PQRSD que sean allegadas a la bandeja de reparto del SIGA y a BTE</t>
  </si>
  <si>
    <t>Sistema Integrado de Gestión Documental
PQRSD con registro de instrucciones y recomendaciones en SIGA</t>
  </si>
  <si>
    <t>2. Emitir alertas oportunas permanentes a las dependencias responsables de dar trámite a las PQRSD a través de diferentes canales.</t>
  </si>
  <si>
    <t xml:space="preserve">Correos electrónicos 
Alertas en el grupo de Entes de Control vía WhatssApp </t>
  </si>
  <si>
    <t>3. Finalizar las PQRSD en el Sistema Integrado de Gestión Documental SIGA y BTE tan pronto como se emite respuesta por las dependencias responsables.</t>
  </si>
  <si>
    <t>Sistema Integrado de Gestión Documental
Trámites finalizados en SIGA
Trámites finalizados en BTE</t>
  </si>
  <si>
    <t>La Entidad desconocía la normatividad aplicable para el registro de las series documentales,   producto de las TRD, con ocasión de la visita administrativa realizada en la vigencia 2017 y 2018 por el Archivo Distrital .</t>
  </si>
  <si>
    <t>El no contar con el "Registro de las TRD en el registro único de series documentales" genera deficiencias y falencias en la administración y organización de la información emitida por la SDHT.</t>
  </si>
  <si>
    <t>*¿Por qué se presenta separación inadecuada de los residuos sólidos?
R/Falta de conocimiento en la separación de residuos sólidos. 
*¿Por qué falta de conocimiento en la separación de residuos sólidos?
R/ Por la alta rotación de los contratistas y funcionarios.</t>
  </si>
  <si>
    <t>Afectación en los resultados de generación de residuos aprovechables.</t>
  </si>
  <si>
    <t>1. Desconocimiento de la norma general de archivo por parte de los funcionarios y/o contratistas que diligencian el Formato PM04 - FO786 V1. Lista de chequeo Mejoramiento de Vivienda.
2. Falta de programación de capacitaciones directas a los funcionarios y/o contratistas que hacen parte del proceso de Gestión Territorial del Hábitat.</t>
  </si>
  <si>
    <t>Perdida de la información</t>
  </si>
  <si>
    <t>1. Desconocimiento en la aplicación de metodologías para el análisis de causa para formulación de planes de mejoramiento.
2. Ausencia de las metodologías en el instructivo del formato PE01-FO-042 Plan de Mejoramiento.
3. Deficiencia en la aplicación de las metodologías de análisis de causas de un Hallazgo o No Conformidad u Observación.</t>
  </si>
  <si>
    <t>Falencia en la identificación de causa raíz y formulación correcta de acciones.</t>
  </si>
  <si>
    <t>1. No se guarda la trazabilidad del proceso de aprobación de las piezas gráficas de la Oficina Asesora de Comunicaciones
2. Falta de apropiación del equipo frente a la aplicación de los procedimientos de la oficina.</t>
  </si>
  <si>
    <t>Falta de trazabilidad de las aprobaciones de productos comunicativos.</t>
  </si>
  <si>
    <t>No Aplica</t>
  </si>
  <si>
    <t>Trinos en las redes sociales según se contiene el informe del Veeduría Distrital así:
(…) Carlos F. Galán @Carlos Galán 43min La gente en esta ciudad está muy golpeada
económicamente por las medidas que se han tomado para enfrentar la pandemia y los
funcionarios comprando audífonos de 1 millón de pesos? Qué vergüenza con los
contribuyentes.
Bogotá Firme @bogotamuyfirme · 4h ¿Qué tal esto? La Secretaría del Hábitat de
@Claudia López en diciembre compró 2 pares de Airdpods Pro Apple para ser usados por la
Secretaria @nadyamrangel, este capricho nos costó casi 2 millones de pesos.
¿No les alcanza el sueldo para comprárselos de su propio bolsillo? Cara con símbolos sobre
la boca Cara con símbolos sobre la boca”
https://twitter.com/carlosfgalan/status/1366430189304098823?s=24
https://twitter.com/dianadiago/status/1366374203583320065?s=24
https://twitter.com/aforerom/status/1366395899887423488?s=24 (…) (Galán
Pachón - Concejal, 2021)</t>
  </si>
  <si>
    <t>Investigación Sumaria
Expediente 20215003339900010E. EXPEDIENTE 20215003339900010E
POR LAS POSIBLES INEFICIENCIAS ADMINISTRATIVAS
EN LA ADQUISICIÓN DE UNOS AIRPODS POR PARTE DE
LA SECRETARIA DISTRITAL DEL HÁBITAT</t>
  </si>
  <si>
    <t>No aplica.</t>
  </si>
  <si>
    <t>Robustecer el seguimiento respecto de la implantación de las medidas recomendadas</t>
  </si>
  <si>
    <t>Robustecer el seguimiento respecto de la implantación de correcciones que se deriven de observaciones y hallazgos de auditoría interna.</t>
  </si>
  <si>
    <t>1. Debilidades en las etapas de identificación, análisis y valoración de los riesgos y no tipificación de riesgos fiscales desde el proceso de gestión contractual teniendo en cuenta que afecta a la Entidad.
2. Las eventualidades suscitadas especialmente relacionadas con varias de las obras que fueron contratadas y que quedaron sin terminar o abandonadas, y que han sido objeto de reiteradas quejas y requerimientos de los entes de control, ameritan una revisión y análisis estructural y profundo para que las causas sean reconocidas dentro del Sistema de Administración del Riesgo y se identifiquen aquellos que se derivan de los antecedentes contractuales presentados, aspectos que hoy no se encuentran identificados pero que para esta auditoría componen riesgos materializados reales, potenciales, emergentes y/o previsibles.</t>
  </si>
  <si>
    <t xml:space="preserve">La indeterminación de riesgos de tipo fiscal eleva la exposición y dejan con mayor vulnerabilidad al proceso en tanto no se tienen documentados controles concretos ni medidas contingentes ante eventuales riesgos fiscales, más aún, cuando en las dependencias que conforman el proceso no se adelantan actualmente investigaciones sobre presuntas responsabilidades fiscales, pero que desde ningún punto de vista lo eximen de su identificación y control </t>
  </si>
  <si>
    <t>¿Por qué no se visibiliza las evidencias de cumplimiento de los controles?
R/No se ha incluido dentro de la PG03-FO824 Matriz de riesgo y oportunidades SGA una forma de visibilizar las evidencias de cumplimiento.
¿Por qué no se ha incluido dentro de la PG03-FO824 Matriz de riesgo y oportunidades SGA una forma de visibilizar las evidencias de cumplimiento?
R/ No se ha tenido en cuenta la ubicación digital de las evidencias en la PG03-FO824 Matriz de riesgo y oportunidades   para la aplicación de los controles operacionales.
¿Por qué no se ha tenido en cuenta la ubicación digital de las evidencias en la PG03-FO824 Matriz de riesgo y oportunidades   para la aplicación de los controles operacionales?</t>
  </si>
  <si>
    <t>Mejorar la visualización de las evidencias de cumplimiento</t>
  </si>
  <si>
    <t>¿Por qué no se tiene integridad en las competencias ambientales con las funciones de los funcionarios?
R/ No se encuentra estipulado en el manual de funciones 
¿Por qué el Departamento Administrativo del Servicio Civil, no se realizó la integración en los temas ambientales con la función de los funcionarios?</t>
  </si>
  <si>
    <t>Fortalecer los roles y responsabilidades de los funcionarios de la entidad.</t>
  </si>
  <si>
    <t xml:space="preserve">No Registra </t>
  </si>
  <si>
    <t>No fue propuesta ninguna</t>
  </si>
  <si>
    <t>no fue propuesta ninguna</t>
  </si>
  <si>
    <t>¿PORQUE 1?
Porque no se realizó el diligenciamiento de la totalidad de los registros asociados al procedimiento PE01-FR07.
¿PORQUE  2?
Porque en el formato del informe no contiene la declaración de cumplimiento de las normas de atributos y desempeño del ejercicio auditor.
¿PORQUE 3?
Porque el procedimiento se encontraba desactualizado.
¿PORQUE 4?
Porque no se ha realizado completamente la transición hacia las normas de atributos y desempeño del Marco Internacional para la Práctica Profesional de la Auditoria Interna.
¿PORQUE 5?
Por desconocimiento de los procedimientos de auditoría y por debilidades en el control y supervisión de la ejecución de la auditoría en todas sus etapas</t>
  </si>
  <si>
    <t>Bajos niveles y calidad de la trazabilidad respecto del cumplimiento de los procedimientos, bases documentales y registros del trabajo de auditoria realizado por el equipo auditor lo cual conlleva dificultades para demostrar el control de los papeles de trabajo resultantes del ejercicio.</t>
  </si>
  <si>
    <t>Se remitió de manera tardía el correo electrónico solicitando la publicación de la versión 2 del Plan Anual de Auditoría aprobada el 01 de abril de 2024</t>
  </si>
  <si>
    <t>No contar con información actualizada de manera oportuna para las partes interesadas en conocer la programación de las intervenciones de la Oficina de Control Interno de la Entidad.</t>
  </si>
  <si>
    <t xml:space="preserve">Desconocimiento y falta de apropiación de los protocolos de atención a la ciudadanía de la SDHT por parte de los y las colaboradoras de la entidad. </t>
  </si>
  <si>
    <t>Errores de comunicación con la ciudadanía e insatisfacción ciudadana.
Posibles quejas y reclamos asociados a la atención a la ciudadanía</t>
  </si>
  <si>
    <t>En el Proceso de Bienes y Servicios no se definen las responsabilidades de calibración de los equipos,  no se cuenta con un procedimiento documentado  de metrología 
En el plan de mantenimiento anual no se contemplo la calibración de las basculas</t>
  </si>
  <si>
    <t>Incumplimiento de los indicadores PIGA, en referencia a la generación de Residuos solidos</t>
  </si>
  <si>
    <t>El servidor SRVAPPWEB experimentó un error que afectó el funcionamiento de la sede electrónica desarrollada en Drupal 9. Este incidente fue causado por un fallo en la ejecución de un backup con el manejador de paquetes de PHP Componer y el modulo drush, el cual realizó una actualización del proyecto y borrado de la carpeta principal del proyecto. Como resultado, se produjo una interrupción significativa del servicio, afectando el acceso y funcionamiento del contenido.</t>
  </si>
  <si>
    <t>1. Posibilidad de afectación del principio de publicidad de que trata la Ley 1712 de 2024.
2. Posibilidad de pérdida de confianza de la información publicada en la Sede Electrónica.
3. Posibilidad de pérdida y/o no recuperación de la información institucional publicada en la Sede Electrónica.
4. Posibilidad de afectación de la experiencia de la ciudadanía para consultar información.
5. Dificultad de los usuarios para acceder y encontrar la información requerida.
6. Posibilidad de tomar decisiones basadas en datos incompletos o desactualizados.</t>
  </si>
  <si>
    <t>Ausencia de un sistema de control y seguimiento integrado para la gestión de obligaciones tributarias y financieras del proyecto, lo que genera omisiones, errores en fechas clave y falta de coordinación entre áreas responsables</t>
  </si>
  <si>
    <t>X</t>
  </si>
  <si>
    <t>Falta de  información técnica  de base sólida para el desarrollo del proyecto por parte del  Distrito Capital y la Secretaría 
Distrital del Hábitat como insumo base para la planificación, toma de decisiones y ejecución del proyecto.</t>
  </si>
  <si>
    <t xml:space="preserve">1.	Cambio del Plan Distrital de Desarrollo
2.	Ajustes en las metas
3.	Falta de alertas periódicas
</t>
  </si>
  <si>
    <t>Posible incumplimiento del Plan institucional de Participación 2024</t>
  </si>
  <si>
    <t>Diferencias en la información entregada por la CVP sobre el estado de avance de las obras realizadas, que inducen al error en los informes disminuyendo la credibilidad en el estado real del proyecto</t>
  </si>
  <si>
    <t>No contar con información completa y consensuada entre la SDHT y la CVP.</t>
  </si>
  <si>
    <t xml:space="preserve">La CVP no aporto un informe con oportunidad del estado de cada subsidio y de los avances jurídicos de las viviendas siniestradas, de los fallecimientos o de las perdida de ejecutoria o situaciones presentadas con cada caso. </t>
  </si>
  <si>
    <t>No contar en oportunidad con el informe del estado de los subsidios, para realizar de parte de la SDHT las acciones correspondientes</t>
  </si>
  <si>
    <t>No aceptación por parte del ente auditor de las responsabilidades del proceso, en lo referente a que la CVP era la entidad estructuradora de los proyectos consignados en los expedientes. 
Demoras por parte de la CVP en la radicación de los expedientes estructurados.
Demoras por parte de la CVP en la subsanación de los expedientes .
Casos particulares que retrasaron la asignación de los subsidios por la SDHT.</t>
  </si>
  <si>
    <t xml:space="preserve">No cumplimiento de las Metas </t>
  </si>
  <si>
    <t>No aceptación por parte del ente auditor lo referente a que, para el año 2020 la entidad no tenia como requisito de ejecución de los contratos la elaboración de actas de inicio.
No aceptación por parte del ente auditor lo referente que para adelantar un proceso de contratación de persona natural se debe contar previamente con el certificado de inexistencia de personal.
No aceptación por parte del ente auditor lo referente a que la publicación realizada en el enlace del convenio 686-2021 fue realizada por otra dependencia de la entidad (responsable administrativa)
Ausencia de publicación de algunos informes de supervisión del Convenio No. 686-2021.</t>
  </si>
  <si>
    <t xml:space="preserve">Posible afectación a los principios de publicidad y transparencia. </t>
  </si>
  <si>
    <t>No presentación por parte de la CVP de la documentación necesaria para realizar la legalización de los recursos, de acuerdo con lo establecido en la Resolución 1141 de 2023, al no contar con los documentos completos.
Los beneficiarios no están conformes con lo entregado y se rehúsan a firmar el acta de recibo a satisfacción.</t>
  </si>
  <si>
    <t>No legalización de los recursos, por la demora en los tramites y en la no consecución de la información o requisitos por la rotación de personal que debe firmar las actas de recibo a satisfacción por el beneficiario.</t>
  </si>
  <si>
    <t xml:space="preserve">*Diferencias en los registros informados por el proceso en relación con la entrega del banco de materiales y el registro contable
*Diferencia en los valores individuales para insumos similares
* Diferencia en la información reportada por el proceso en el balance de control interno consolidado y el detalle especifico por beneficiarios </t>
  </si>
  <si>
    <t>Inconsistencias en la información  contable, respecto a lo informado por la Fiduciaria.</t>
  </si>
  <si>
    <t xml:space="preserve">No aceptación por parte del ente auditor la diferenciación de los riesgos del proyecto de inversión y los riesgos de gestión y corrupción del proceso de Gestión Territorial del Hábitat.
No aceptación por parte del ente auditor frente que a los riesgos materializados la responsabilidad recae sobre la CVP
No remisión de todas las evidencias del seguimiento, monitoreo y control respecto de los riesgos identificados para el proyecto de inversión 7582
 </t>
  </si>
  <si>
    <t>Materialización de algunos riesgos del proyecto de inversión 7582</t>
  </si>
  <si>
    <t>Ausencia de evidencias que demuestren el seguimiento a las metas del proyecto de inversión 7582.</t>
  </si>
  <si>
    <t>Falta de toma decisiones gerenciales ni  medidas
de contingencia de manera oportuna.</t>
  </si>
  <si>
    <t>Diferencias significativas por Tipología reportada por la Oficina de Control Interno y la Subsecretaria de Coordinación Operativa.
No aceptación por parte del ente auditor de la reclasificación interna que realiza la Subdirección frente a los PQRSD asociados a Plan Terrazas</t>
  </si>
  <si>
    <t>Conclusiones erróneas sobre la cantidad real de PQRSD asociadas al Plan Terrazas.</t>
  </si>
  <si>
    <t>Desconocimiento de los lineamientos para la gestión de PQRSD y los procedimientos de la Secretaría, así como la rotación de personal en las dependencias</t>
  </si>
  <si>
    <t>Inoportunidad en la respuesta de derechos de petición a la ciudadanía e insatisfacción ciudadana.
Sanciones legales en contra de los responsables del trámite de los derechos de petición.</t>
  </si>
  <si>
    <t>Cambio del talento humano y enlaces asignados para la gestión de los derechos de petición.</t>
  </si>
  <si>
    <t>Reprocesos en la gestión de la administración, trámites y servicios de la Entidad. 
Errores de comunicación con la ciudadanía e insatisfacción ciudadana.
Posibles quejas y reclamos asociados a la inoportunidad, generando pérdida de credibilidad de la Entidad.</t>
  </si>
  <si>
    <t xml:space="preserve">
Falta de controles para la implementación y seguimiento de los criterios de calidad en las respuestas de los derechos de petición. </t>
  </si>
  <si>
    <t>Algunos directivos no asistente a los procesos de capacitación programados por la entidad como consecuencia de las agendas diarias que tienen en sus procesos</t>
  </si>
  <si>
    <t>No permite reconocer las dinámicas institucionales, las  herramientas y mecanismos de gestión</t>
  </si>
  <si>
    <t>Se realizan las jornadas de inducción en la entidad con ciertos temas transversales importantes en el apoyo a la gestión de la SDHT, no se ha involucrado temas misionales</t>
  </si>
  <si>
    <t>No permite conocer el  quehacer de toda la Entidad.</t>
  </si>
  <si>
    <t>Procedimiento toma física desactualizado de acuerdo a la realidad de los bienes de la Entidad</t>
  </si>
  <si>
    <t>Contar con la información actualizada de los bienes de propiedad planta y equipo de la Entidad</t>
  </si>
  <si>
    <t>Una  parte del inventario carece de plaquetas de inventario o presenta una identificación incorrecta.</t>
  </si>
  <si>
    <t>La base de datos de bienes de la Entidad no se encuentra actualizada con la realidad física de los bienes de la Entidad</t>
  </si>
  <si>
    <t>De acuerdo con la revisión de control interno de la revisión del cumplimiento de la directiva 08 del 2021 vig 2024 No 5.4,  la Entidad presenta retos importantes asociados a la dispersión de bases de datos que representan riesgos respecto de la confiabilidad de la información.</t>
  </si>
  <si>
    <t>Posibilidad de perdida de información.</t>
  </si>
  <si>
    <t xml:space="preserve">1. La normatividad archivística estipula los tiempos de convalidación de las Tablas de Retención Documental.
2. La entidad venía llevando el proceso y en Enero de 2024 se emitió el acuerdo 001 de 2024  y  el ente rector solicito acogerse a la nueva normatividad.
</t>
  </si>
  <si>
    <t xml:space="preserve">1. Identificación de la ´producción documental de la Entidad acorde a su momento histórico y administrativo alineado con sus funciones y misionalidad.
</t>
  </si>
  <si>
    <t>Se deben identificar en la entidad las series documentales asociadas a la misionalidad, para que implementando automatización de procesos y procedimientos se generen documentos electrónicos de archivo de validez probatoria acorde a la normatividad archivística vigente y cumpliendo con los parámetros del Archivo General de la Nación y demás normas concordantes.</t>
  </si>
  <si>
    <t>implementación de nuevas tecnologías para la conformación de expedientes misionales</t>
  </si>
  <si>
    <t xml:space="preserve">Información reportada fuera del tiempo establecido, </t>
  </si>
  <si>
    <t>Se pueden presentar posibles hallazgos y sanciones por la no presentación oportuna</t>
  </si>
  <si>
    <t xml:space="preserve">Falta de Capacitación a los Encargados de remitir la información, con el fin de recibir el insumo en debida forma y de acuerdo a lo establecido en el Manual de Politicas Contables. </t>
  </si>
  <si>
    <t>Suministro de información inadecuada o insuficiente por desconocimiento de los procedimientos y requisitos establecidos por la Entidad.</t>
  </si>
  <si>
    <t>Radicado No 3-2024-3793, por la cual se, Valora y  Evalúa los PMI 221, PMI 388, PMI 723, PMI 753, PMI 780, PMI 784, Y PMI 804.</t>
  </si>
  <si>
    <t>RADICADOS 3-2024-6258, 3-2024-6554 Y 3-2024-7936, 3-2024-8834 .</t>
  </si>
  <si>
    <t>Radicado 3-2022-5440  del 14 de septiembre de 2022</t>
  </si>
  <si>
    <t>Radicado No 2-2023-30946 del 10 de mayo de 2023</t>
  </si>
  <si>
    <t xml:space="preserve">Radicado No. 3-2023-2756  del 24 de abril de 2023.  Respuesta  radicado No. 3-2023-2347. </t>
  </si>
  <si>
    <t>Radicado No 3-2023-3313 del 15 de mayo de 2023</t>
  </si>
  <si>
    <t xml:space="preserve">3-2023- 9752" Mediante el cual se remite el Plan de mejoramiento 
3-2024-78 " observaciones y las recomendaciones para las subsanaciones correspondientes
3-2024-136"  Mediante la cual se Incorporan dentro del Instrumento de seguimiento al PMI </t>
  </si>
  <si>
    <t>Radicado No 3-2023-8396 del 20 de  noviembre de 2023
Radicado No 3-2023-8620 del 27 de  noviembre de 2023
Radicado No 3-2023-9632 del 26 de diciembre de 2023</t>
  </si>
  <si>
    <t>3-2024-136</t>
  </si>
  <si>
    <t>3-2024-6570
3-2024-6623</t>
  </si>
  <si>
    <t>3-2024-8214</t>
  </si>
  <si>
    <t>3-2024-6807</t>
  </si>
  <si>
    <t>3-2024-8911_1 Acciones ISO, 3-2024-8208</t>
  </si>
  <si>
    <t>3-2024-8171 y  3-2024-10091</t>
  </si>
  <si>
    <t>3-2025-4807</t>
  </si>
  <si>
    <t>3-2025-1850</t>
  </si>
  <si>
    <t xml:space="preserve">	 3-2025-3826 </t>
  </si>
  <si>
    <t>8 (ocho) campañas 
(2 (dos) Campañas por mes realizadas)</t>
  </si>
  <si>
    <t xml:space="preserve"> Uno</t>
  </si>
  <si>
    <t xml:space="preserve">Verificar que los documentos respecto de la contratación pública y la adquisición de bienes y servicios se encuentren publicados en la plataforma SECOP II </t>
  </si>
  <si>
    <t>1 actualización del procedimiento</t>
  </si>
  <si>
    <t xml:space="preserve">100% de correcciones documentadas </t>
  </si>
  <si>
    <t>Una actualización PG03-FO824 Matriz de riesgo y oportunidades</t>
  </si>
  <si>
    <t>Una solicitud realizada</t>
  </si>
  <si>
    <t>Registro de las series documentales ante el Archivo General de la Nación posterior a la Convalidación por el Consejo Distrital de Archivos.</t>
  </si>
  <si>
    <t>Campañas de separación de residuos</t>
  </si>
  <si>
    <t>Socialización de lineamientos del manejo de los formatos e instructivos de los procedimientos</t>
  </si>
  <si>
    <t>Acta de reunión</t>
  </si>
  <si>
    <t>Aprobación de piezas comunicativas</t>
  </si>
  <si>
    <t>Comunicación interna</t>
  </si>
  <si>
    <t xml:space="preserve">Aplicativo Gestionado </t>
  </si>
  <si>
    <t>Informe de evaluación comunicado / 1 informe de evaluación programado</t>
  </si>
  <si>
    <t>Procedimiento adoptado en el SIG /Procedimiento ajustado*100</t>
  </si>
  <si>
    <t>No de correcciones documentadas en el Plan de Mejoramiento Institucional / Total de hallazgos y observaciones con correcciones * 100</t>
  </si>
  <si>
    <t xml:space="preserve">Actualización Mapa de Riesgos </t>
  </si>
  <si>
    <t>Actualización de la PG03-FO824 Matriz de riesgo y oportunidades
'No. actualizaciones realizadas/No actualizaciones programadas*100</t>
  </si>
  <si>
    <t>Repositorio SharePoint</t>
  </si>
  <si>
    <t>Registros alojados en el SharePoint</t>
  </si>
  <si>
    <t xml:space="preserve">Plan Anual de Auditoría aprobado y publicado </t>
  </si>
  <si>
    <t>Informe</t>
  </si>
  <si>
    <t>Informes</t>
  </si>
  <si>
    <t>Procedimiento actualizado</t>
  </si>
  <si>
    <t xml:space="preserve">Piezas comunicativas de atención a la ciudadanía </t>
  </si>
  <si>
    <t>Piezas comunicativas sobre tratamiento de datos personales</t>
  </si>
  <si>
    <t>Procedimiento Metrología creado</t>
  </si>
  <si>
    <t>Plan de Mantenimiento Actualizado</t>
  </si>
  <si>
    <t>Inventario actualizado</t>
  </si>
  <si>
    <t>Backup quincenales</t>
  </si>
  <si>
    <t>Inclusión en control de versiones</t>
  </si>
  <si>
    <t>Creación y montaje de servidor de pruebas</t>
  </si>
  <si>
    <t xml:space="preserve">Actualización Core sede electrónica </t>
  </si>
  <si>
    <t>Un Calendario Tributario y financiero</t>
  </si>
  <si>
    <t>Correos electrónicos de alertamiento</t>
  </si>
  <si>
    <t>Matriz de información consolidada de los 958 subsidios</t>
  </si>
  <si>
    <t>Un plan de acción de cierre del programa Plan Terrazas</t>
  </si>
  <si>
    <t>Publicación de documentación contractual del convenio 686-2021.</t>
  </si>
  <si>
    <t>Información contable y financiera conciliada</t>
  </si>
  <si>
    <t>Seguimiento de riesgos de los proyectos de inversión</t>
  </si>
  <si>
    <t>Seguimiento de avance al Proyecto Plan Terrazas</t>
  </si>
  <si>
    <t xml:space="preserve">Reunión de seguimiento de avance </t>
  </si>
  <si>
    <t xml:space="preserve">Diagnóstico </t>
  </si>
  <si>
    <t xml:space="preserve">Capacitaciones y/o sensibilizaciones realizadas </t>
  </si>
  <si>
    <t xml:space="preserve">Tablero de Control </t>
  </si>
  <si>
    <t>Mecanismos de invitación</t>
  </si>
  <si>
    <t>Inducción SDHT</t>
  </si>
  <si>
    <t>Índice de Procedimientos Actualizados</t>
  </si>
  <si>
    <t>Índice de Paqueteo de Bienes</t>
  </si>
  <si>
    <t>Índice de Depuración de Bienes</t>
  </si>
  <si>
    <t xml:space="preserve">Nuevas bases de datos administradas por gestión tecnológica </t>
  </si>
  <si>
    <t>TRD 2016 avaladas</t>
  </si>
  <si>
    <t>identificación de necesidades de infraestructura para la implementación de documentos electrónicos de archivo</t>
  </si>
  <si>
    <t>Reporte cargado Bogdata</t>
  </si>
  <si>
    <t>Memorando de solicitud</t>
  </si>
  <si>
    <t>LinK de asistencia y grabacion</t>
  </si>
  <si>
    <t>Reporte
Acta</t>
  </si>
  <si>
    <t>Cuadro Control de Actividades</t>
  </si>
  <si>
    <t>Dos Informes</t>
  </si>
  <si>
    <t>Acta</t>
  </si>
  <si>
    <t>Contrato suscrito</t>
  </si>
  <si>
    <t>Trámites con registro de instrucciones en el historial SIGA / Trámites recibidos en SIGA</t>
  </si>
  <si>
    <t>Alertas emitidas</t>
  </si>
  <si>
    <t>ACCIÓN CORRECTIVA</t>
  </si>
  <si>
    <t>ACCIÓN DE MEJORA</t>
  </si>
  <si>
    <t>ACCIÓN PREVENTIVA</t>
  </si>
  <si>
    <t>CORRECCIÓN</t>
  </si>
  <si>
    <t>Elaboración del procedimiento de Metrologia</t>
  </si>
  <si>
    <t>3-2025-3495</t>
  </si>
  <si>
    <t>Informe de seguimiento al cumplimiento de la directiva 008 de 2021 - vigencia 2024-  memorando 3-2025-2469</t>
  </si>
  <si>
    <t>3-2025-7149</t>
  </si>
  <si>
    <t>Realizar el seguimiento al cumplimiento de las normas de Carrera Administrativa de que trata la Ley 909 de 2009 y la Circular Externa No. 0010 de 2020 de la Comisión Nacional del Servicio Civil.</t>
  </si>
  <si>
    <t>PMI 1049</t>
  </si>
  <si>
    <t xml:space="preserve">Correo electronico </t>
  </si>
  <si>
    <t>1. Gestionar con otra Oficina de Control Interno par la ejecución de una auditoría de SGSST SGC SGA en lo correspondiente al proceso de evaluación seguimiento y mejoramiento</t>
  </si>
  <si>
    <t>Falta de evaluacion al proceso fretne la SGC, SGA y SGSST</t>
  </si>
  <si>
    <t>No hay Registro</t>
  </si>
  <si>
    <t>1) la Oficina de Control Interno no puede auditar su propio proceso 
2) Otra área sujeta de auditoría no puede auditar al auditor</t>
  </si>
  <si>
    <t>CUMPLIDA</t>
  </si>
  <si>
    <t xml:space="preserve"> Subsecretaria de Inspeccion, Vigilancia y Control de Vivienda</t>
  </si>
  <si>
    <t>1  Registrar las series documentales producto de las Tablas de Retención Actualizadas y Convalidadas por el Consejo Distrital de Archivo.</t>
  </si>
  <si>
    <t>1  Realizar la gestión de cobro de mayores valores pagados en seguridad social y aportes de parafiscales, y realizar un informe mensual de la gestión realizada</t>
  </si>
  <si>
    <t>1  Efectuar la respectiva constitución de actos administrativos cuando haya lugar, con el apoyo jurídico de la entidad</t>
  </si>
  <si>
    <t>1  Gestionar la reconstrucción de los documentos correspondientes a la vigencia 2013 de los 57 SDVE de mejoramiento habitacional por valor de $604.827.000 que se encuentran en copia y cumplen con los requisitos, al igual que realizar la reconstrucción de los documentos de los 1086 SDVE de mejoramiento habitacional por valor de $11.523.546.000 que no cumplen con los requisitos.</t>
  </si>
  <si>
    <t>1  Gestionar la reconstrucción de los documentos correspondientes a la vigencia 2014 de los 186 SDVE de mejoramiento habitacional por valor de $2.062.368.000 que se encuentran en copia y cumplen con los requisitos, al igual que realizar la reconstrucción de los documentos de los 162 SDVE de mejoramiento habitacional por valor de $1.796.256.000 que no cumplen con los requisitos.</t>
  </si>
  <si>
    <t xml:space="preserve">1  Calibrar los termo higrómetros de manera adecuada, llevando su respectivo registro en el lugar donde reposa la documentación. </t>
  </si>
  <si>
    <t>1  Codificar el documento de seguimiento a la ejecución de los programas, proyectos y/o estrategias, controlando las modificaciones que se realicen de este por parte del encargado del seguimiento.</t>
  </si>
  <si>
    <t>1  Realizar una (1) capacitación cada tres (3) meses en el manejo y uso de procedimientos, formatos, entre otros, que están dentro del SIG de la SDHT, a los servidores públicos (contratistas y de la planta de personal) que participan en el proceso, con la finalidad de no generar más no conformidades en el proceso.</t>
  </si>
  <si>
    <t>1  Incluir e identificar en la PG03-FO796 Matriz de Aspectos e Impactos Ambientales un mecanismo de clasificación desde una perspectiva de ciclo de vida</t>
  </si>
  <si>
    <t>1  1. Corregir la codificación del formato PG03-FO864 Planificación de objetivos ambientales y desempeño del SGA como se evidencia en el mapa interactivo.</t>
  </si>
  <si>
    <t>1  2. Capacitar a toda la entidad frente a la adecuada gestión de documentar los formatos manejados por los procesos y la obligatoriedad de incluirlos en el SIG para su control.</t>
  </si>
  <si>
    <t>1  3. Establecer y documentar un lineamiento que establezca el deber de revisión documental general por parte de los responsables de proceso mínimo 1 vez al año.</t>
  </si>
  <si>
    <t>1  4. Diseñar e implementar herramienta de orientación tipo tutorial que faciliten el uso y manejo del SIG</t>
  </si>
  <si>
    <t>1  5. Establecer y documentar un lineamiento sobre la inducción a todo el personal (funcionarios o contratistas) sobre el uso y manejo adecuado del SIG</t>
  </si>
  <si>
    <t>1  1.Adelantar un diagnóstico de la entidad para determinar  los aspectos que se pueden integrar de los Sistemas de Gestión de Calidad y Ambiental</t>
  </si>
  <si>
    <t>1  Notificar a la interventoría el cumplimiento de sus obligaciones contractuales frente al componente ambiental incluido el seguimiento mensual de los controles establecidos en la matriz de aspectos e impactos ambientales - MAIA.</t>
  </si>
  <si>
    <t>1  Verificar el seguimiento de la matriz de aspectos e impactos ambientales - MAIA a través del informe de supervisión con evidencias o registros de cumplimiento (actas, listado de asistencia, registro fotográfico) frente a las matriz de aspectos e impactos ambientales.</t>
  </si>
  <si>
    <t>1  Verificar que en el informe mensual, de interventoría, se anexen los respectivos registros (actas de capacitación, listado de asistencia, registro fotográfico) que demuestren el cumplimiento del programa de capacitación por componente.</t>
  </si>
  <si>
    <t>1  Presentar evidencias del retiro del material contaminante y la restauración del terreno vegetal para la obras en ejecución.</t>
  </si>
  <si>
    <t>1  Solicitar a la Subdirección Administrativa capacitación para los funcionarios y/o contratistas del proceso de Gestión Territorial del Hábitat sobre norma general de archivo y diligenciamiento de información en formatos y expedientes</t>
  </si>
  <si>
    <t>1  Formular el PIC en el último trimestres de la vigencia anterior, a partir de las necesidades identificadas a través de encuesta a funcionarios y jefes, Evaluación de Desempeño, metas del Plan Distrital de Desarrollo, metas del Plan de Acción de la SDHT y demás insumos relevantes para su construcción.</t>
  </si>
  <si>
    <t>1  Crear una capacitación por medio de la plataforma E - Learning a través de la Escuela del Hábitat, para mejorar disponibilidad en las capacitaciones del PIC.</t>
  </si>
  <si>
    <t>1  Actualizar el PS01-PR19 Procedimiento de Diseño, Ejecución y Evaluación del PIC., incorporando puntos de control que garantice el registro de asistencia de los participantes de manera presencial y virtual a las capacitaciones, en el formato correspondiente.</t>
  </si>
  <si>
    <t>1  Realizar sensibilización de los integrantes del Proceso de Talento Humano respecto al PS01-PR19 Procedimiento de Diseño, Ejecución y Evaluación del PIC, frente al registro de asistencia de los participantes a las capacitaciones.</t>
  </si>
  <si>
    <t>1  Solicitar a la Subdirección de Programas y Proyectos socialización dirigida directamente a los funcionarios y colaboradores del proceso Gestión de Atención al Ciudadano frente a los diferentes temas del Sistema de Gestión Ambiental indicando como participa el proceso dentro de dicho sistema de gestión.</t>
  </si>
  <si>
    <t>1  a) Incluir dentro de los reportes e informes de satisfacción ciudadana, un acápite que contenga una propuesta de acción de mejora para las bajas calificaciones que se presenten en los canales de atención.</t>
  </si>
  <si>
    <t>1  b) Hacer un requerimiento al proceso Gestión Tecnológica, para buscar soluciones a las fallas de conectividad del canal virtual (CHAT).</t>
  </si>
  <si>
    <t>1  c) Realizar ejercicios de cualificación al proceso Gestión de Servicio al Ciudadano en Lenguaje Claro.</t>
  </si>
  <si>
    <t>1  d) Solicitar a las áreas misionales capacitaciones de la oferta de trámites y servicios que tiene la SDHT.</t>
  </si>
  <si>
    <t>2  Registrar la base de datos de la SDHT en el Registro Nacional de Base de Datos.</t>
  </si>
  <si>
    <t>1  Realizar solicitud a programas y proyecto la viabilidad de actualizar el formato listado maestro de documento, para incluir los requisitos de recuperación de la documentación según el inciso a) de 7.5.3.2. de 9001 y b) de 7.5.3. de ISO 14001</t>
  </si>
  <si>
    <t>1  Revisar y actualizar los riesgos del proceso gestión documental, con la orientación sobre los lineamientos de la identificación y actualización de riesgos de la subdirección de Programas y proyectos.</t>
  </si>
  <si>
    <t>1  Solicitar a la Subdirección de Programas y Proyectos socialización dirigida directamente a los funcionarios y colaboradores del proceso Gestión Documental frente a los diferentes temas del Sistema de Gestión Ambiental indicando como participa el proceso dentro de dicho sistema de gestión.</t>
  </si>
  <si>
    <t>2  Revisar y actualizar los indicadores del proceso con el fin de que sean eficaces y aporten valor para la gestión del proceso</t>
  </si>
  <si>
    <t>1  Revisar y actualizar la caracterización del proceso con el fin de identificar mejoras que reflejen las actividades relevantes que desarrolla el proceso, así como las normativas aplicables, y proporcione una guía clara y actualizada para la gestión efectiva del proceso.</t>
  </si>
  <si>
    <t xml:space="preserve">1  Incorporar en el ejercicio de seguimiento periódico que se realiza de solicitud de  información contable a las áreas, un mecanismo de alertas tempranas sobre el plazo máximo para su entrega, que permita mitigar el riesgo de la extemporaneidad. </t>
  </si>
  <si>
    <t>1  Elaborar un informe semestral de monitoreo al PIC,  en el cual se incluya el seguimiento y evaluación a las capacitaciones, que  reflejen  su eficiencia y eficacia que contribuyan a una mejora continua.</t>
  </si>
  <si>
    <t>1  Adelantar el proceso de contratación para la actualización del aplicativo de llamado de turnos Digiturno con llamados por Voz y Videos Informativos.</t>
  </si>
  <si>
    <t>1  Realizar el proceso necesario de contratación de un proveedor que realice la calibración y verificación a los termohigrómetros del archivo.</t>
  </si>
  <si>
    <t xml:space="preserve">2  Actualizar el documento PG03-IN53, donde se incluya las actividades de verificación </t>
  </si>
  <si>
    <t>3  Socialización  a los supervisores de contrato sobre la guía de Compras Públicas Sostenible</t>
  </si>
  <si>
    <t xml:space="preserve">4  Solicitar por medio de Memorando la oficialización del Manual de Supervisores </t>
  </si>
  <si>
    <t>1  Verificar trimestralmente que los informes de gestión se encuentren publicados en el link dispuesto por la entidad en su página web institucional</t>
  </si>
  <si>
    <t>2  Actualizar la PG03-FO824 Matriz de riesgo y oportunidades incluyendo los link de evidencias a los seguimientos que se realizan a los controles relacionados a los riesgos ambientales.</t>
  </si>
  <si>
    <t>1  Solicitar y participar en la capacitación a la Subdirección Administrativa sobre el manejo adecuado del cierre de las peticiones y/o cualquier requerimiento en el Sistema de Información Documental SIGA</t>
  </si>
  <si>
    <t>2  Realizar seguimiento al aplicativo SIGA, frente a l cierre oportuno de las peticiones y/o cualquier requerimiento en el Sistema de Información Documental SIGA.</t>
  </si>
  <si>
    <t>3  Incluir PG03-FO810 Matriz de requisitos legales Ambiental, donde se incluya el informe de cumplimiento de los requisitos.</t>
  </si>
  <si>
    <t>1  Solicitar concepto a la Subsecretaría jurídica de la Secretaría Distrital del Hábitat sobre la pertinencia de las acciones mencionadas en el artículo 6 del Decreto 058 de 2018</t>
  </si>
  <si>
    <t>2  Elaboración De Concepto Técnico de Soporte del Decreto 058 de 2018, que permita identificar los aspectos que le dan alcance a la Subdirección de Apoyo a la Construcción para ejercer mayor control sobre las acciones que las entidades realizan sobre los trámites relacionados en el Decreto en Mención.</t>
  </si>
  <si>
    <t>3  Solicitar a las entidades relacionadas en el decreto 058 de 2018, el estado actual de los trámites vinculados en la ventanilla Única de la Construcción</t>
  </si>
  <si>
    <t>4  Actualizar el PG03-IN49 Instructivo para la atención de emergencias y simulacros ambientales, donde se establezca una metodología de verificación a las pruebas de emergencias ambientales.</t>
  </si>
  <si>
    <t>5  Crear formato de evaluación de los simulacros ambientales que se realicen en la entidad.</t>
  </si>
  <si>
    <t>1  Desarrollar nuevas funcionalidades dentro de la VUC Ventanilla Única de la Construcción para estimar estadísticas para la medición de tiempos de la cadena de tramites de Urbanismo y Construcción.</t>
  </si>
  <si>
    <t>2  Realizar mesa de trabajo con talento humano donde se determine una estrategia para la divulgación de los temas referentes al SGA</t>
  </si>
  <si>
    <t>1  Solicitar mediante oficio a la Caja de Vivienda Popular (CVP) la información actualizada de precios de acuerdo al mercado, para la actualización en el módulo del Banco Distrital de Materiales.</t>
  </si>
  <si>
    <t>1  Elaborar documento aclaratorio de los informes de gestión radicados con los números 1-2023-17264 y 1-2023-38131</t>
  </si>
  <si>
    <t>2  Actualizar la Matriz de Aspectos e Impactos Ambientales donde se corrija las frecuencia de las actividades que realiza la entidad en los diferentes procesos e incluir las nuevas emergencias ambientales identificadas</t>
  </si>
  <si>
    <t>1  Enviar las propuestas de racionalización a las entidades, por oficio mediante el gestor oficial de correspondencia (SIGA), con copia a servicio a la ciudadanía de la Secretaría General.</t>
  </si>
  <si>
    <t>2  Desarrollar dentro de la VUC, un módulo dónde se cargue el total de las propuestas de racionalización presentadas y que permita reportar un seguimiento del estado de implementación o rechazo de la propuesta.</t>
  </si>
  <si>
    <t>1  Realizar visita de verificación de los aspectos técnicos de los Mejoramientos de vivienda objeto de las observaciones y determinar si es objeto de posventa.</t>
  </si>
  <si>
    <t>2  Actualizar los formatos de los procedimiento correspondientes a los programas PIGA, donde se incluya el plan de acción a seguir y su respectivo seguimiento hasta el cumplimiento de lo observado en la inspección.</t>
  </si>
  <si>
    <t>1  Actualizar los formatos de los procedimiento correspondientes a los programas PIGA, donde se incluya el plan de acción a seguir y su respectivo seguimiento hasta el cumplimiento de lo observado en la inspección.</t>
  </si>
  <si>
    <t xml:space="preserve">1  Realizar mesa de trabajo con los procesos que aplique para realizar la integración de los controles operacionales con los proveedores y luego actualizar los procedimiento correspondientes a los programas PIGA  con el fin de aplicar  los controles operacionales a los proveedores.
</t>
  </si>
  <si>
    <t>1  Actualizar el formato PG03-FO800 Revisión de fugas de agua no perceptibles (no visibles), donde se incluya el estado físico del contador.</t>
  </si>
  <si>
    <t>1  Solicitar a los líderes de proceso, el listado de los equipos que deben estar encendido con la siguiente información: ¿Por qué debe estar encendido?, numero de serial, proceso y el piso donde se encuentra ubicado y nombre de la persona que lo manipula.</t>
  </si>
  <si>
    <t>1  Actualizar el formato PG03-FO824 Matriz de Riesgos y Oportunidades, donde se incluya el control de  cambios</t>
  </si>
  <si>
    <t xml:space="preserve">1  Actualizar el formato PG03-FO898 informes desarrollo actividades donde se incluya la eficacia de las campañas.
</t>
  </si>
  <si>
    <t>1  Solicitar a través de memorando a  los líderes de procesos como estrategia de participación en liderar campañas ambientales según los lineamientos que se emitan desde la subdirección de Programas y Proyectos.</t>
  </si>
  <si>
    <t>1  Actualizar el objetivo del PG03-PR16 Procedimiento programa Consumo Sostenible  donde se obtenga una visión más amplia de los impactos ambientales.</t>
  </si>
  <si>
    <t xml:space="preserve">1  Realizar mesa de trabajo con los procesos que aplique para realizar la integración de los controles operacionales con los proveedores y luego actualizar los procedimiento correspondientes a los programas PIGA  con el fin de aplicar  los controles operacionales a los proveedores.
</t>
  </si>
  <si>
    <t>1  Actualizar PG03-IN49 Instructivo para la atención de emergencias y simulacros ambientales donde se documente la necesidad que se evalué el cumplimiento del guion en el informe del simulacro ambiental</t>
  </si>
  <si>
    <t>1  Revisar los manuales y formatos relacionados en el informe de Control Interno y de ser necesario realizar actualizaciones pertinentes.</t>
  </si>
  <si>
    <t>1  Revisar los procedimientos de autoevaluación dentro del proceso para mejorar las acciones mejora.</t>
  </si>
  <si>
    <t xml:space="preserve">1  Reportar trimestralmente a la Oficina de Control Interno el avance  atendiendo el plan de mejoramiento de la contraloría de Bogotá </t>
  </si>
  <si>
    <t>1  Realizar actualización del Normograma de la normatividad vigente</t>
  </si>
  <si>
    <t>1  Dentro del plan anual de auditoria 2024 se establecieron mesas de trabajo con la Oficina de Control Interno y con la Subdirección de programas y Proyectos para revisar y  actualizar el sistema de administración de riesgos publicado en el Sistema Integrado de Gestión</t>
  </si>
  <si>
    <t>1  Revisar periódicamente de las publicaciones de información en el sitio web y el Sistema de Información JSP07</t>
  </si>
  <si>
    <t>1  Revisar el procedimiento de la respuestas a las PQRSD y realizar capacitaciones a los funcionarios respecto a este procedimiento.</t>
  </si>
  <si>
    <t>1  Socializar los resultados del ranking por calidad en el cual se analiza la aplicación de los principios de coherencia, claridad, calidez, oportunidad y manejo del sistema de información en las respuestas a los derechos de petición</t>
  </si>
  <si>
    <t xml:space="preserve">1  Fortalecer las capacidades de los servidores públicos y colaboradores de la entidad mediante capacitaciones y/o sensibilizaciones sobre los lineamientos para la gestión de los derechos de petición </t>
  </si>
  <si>
    <t>1  Remitir los reportes de seguimiento de las PQRSD pendientes de respuestas resaltando las que estén próximas a vencerse para que las dependencias prioricen y resuelva las peticiones</t>
  </si>
  <si>
    <t xml:space="preserve">1  Fortalecer las capacidades de los servidores públicos y colaboradores de la entidad mediante capacitaciones y/o sensibilizaciones sobre protocolos de servicio a la ciudadanía   </t>
  </si>
  <si>
    <t>1  Presentar copia de los informes de seguimiento del Plan Institucional de Capacitación a la Oficina de Control Interno a corte 30 de junio y 31 de diciembre de cada vigencia.</t>
  </si>
  <si>
    <t xml:space="preserve">1  Realizar la revisión de las temáticas definidas para brindar capacitación a los servidores públicos, con el fin de evaluar, cuales son susceptibles de medición de impacto y e incluir el lineamiento dentro del procedimiento. 
Nota aclaratoria: 
Esta acción esta basada en que el Procedimiento PS01-PR19 de diseño, ejecución y evaluación del PIC V3 P, tiene un lineamiento donde se define que "Aquellas capacitaciones a funcionarios y servidores que sean mayores a 40 horas se le realizará una evaluación de impacto; las menores a 40 horas acorde con la directriz del DACSD, no serán objeto de evaluación, toda vez que no es necesaria"
</t>
  </si>
  <si>
    <t>1  Actualizar, publicar y socializar el procedimiento contable, en lo relacionado con las políticas de operación</t>
  </si>
  <si>
    <t>2  Incorporar dentro de los documentos contables la desagregación de los cargos</t>
  </si>
  <si>
    <t>1  Capacitación a las áreas encargadas de remitir la información</t>
  </si>
  <si>
    <t>1  1. Actualizar el  Procedimiento de Evaluación y Seguimiento PE01-PR07 versión 2 junto con sus formatos asociados.</t>
  </si>
  <si>
    <t>1  Incorporar en la agenda del Comité Institucional de Coordinación de Control Interno la socialización de las recomendaciones contenidas en los resultados del FURAG 2023.</t>
  </si>
  <si>
    <t>1  Incorporar en la agenda del Comité Institucional de Coordinación de Control Interno socializar las recomendaciones contenidas en los resultados del FURAG 2023.</t>
  </si>
  <si>
    <t>1  Documentar dentro del Plan Anual de Auditoría de la vigencia 2025 el universo de auditoría que contenga la totalidad de las unidades auditables para determinar su priorización.</t>
  </si>
  <si>
    <t>1  Realizar la actualización del PG03-PR08 Procedimiento Auditorías internas al Sistema de
Gestión de Calidad – SGC y Sistema de Gestión
Ambiental - SGA, donde se incluya como lineamiento o política de operación la metodología para la redacción de las No conformidades</t>
  </si>
  <si>
    <t>2  Comunicar a los auditores internos o externos asignados para cada ciclo de auditoría interna el procedimiento establecido para las auditorías internas y validar el método para documentar las no conformidades identificadas durante el reporte.</t>
  </si>
  <si>
    <t>1  Realizar seguimiento dos veces al mes al Plan Institucional de Gestión Ambiental, documentando esta actividad en acta oficial</t>
  </si>
  <si>
    <t xml:space="preserve">1  Modificar la hoja de vida del indicador, de acuerdo con la aprobación que realizó el Comité Institucional de Gestión y Desempeño  
</t>
  </si>
  <si>
    <t>1  Generar alertas a las gerencias de los proyectos de inversión a través de los Informes de seguimiento a la ejecución presupuestal y avance de metas.</t>
  </si>
  <si>
    <t>1  Incorporar en la formulación del programa de mejoramiento de vivienda la caracterización socio económica de los posibles beneficiarios tomando como fuente la Encuesta Multipropósito.</t>
  </si>
  <si>
    <t xml:space="preserve">2  Actualizar el documento de formulación del Programa de mejoramiento de vivienda identificando las fuentes de información que respaldan el proyecto. </t>
  </si>
  <si>
    <t>1  Actualizar la base legal de formulación del Programa de Mejoramiento de Vivienda en el normograma del proceso de Gestión Territorial del Hábitat.</t>
  </si>
  <si>
    <t>1  Adelantar el Comité Operativo de acuerdo con lo establecido en el Manual Operativo del Convenio No. 686-2021.</t>
  </si>
  <si>
    <t>1  Actualizar el procedimiento del Programa de Mejoramiento de Vivienda donde se establezcan los tiempos para cada una de las etapas en la expedición de los actos administrativos.</t>
  </si>
  <si>
    <t>1  Actualizar el mapa de riesgos de gestión y corrupción del proceso "gestión territorial del hábitat" identificando los riesgos relevantes descritos en los proyectos de inversión.</t>
  </si>
  <si>
    <t>PMI 387</t>
  </si>
  <si>
    <t>PMI 388</t>
  </si>
  <si>
    <t>PMI 397</t>
  </si>
  <si>
    <t>PMI 398</t>
  </si>
  <si>
    <t>PMI 723</t>
  </si>
  <si>
    <t>PMI 724</t>
  </si>
  <si>
    <t>PMI 725</t>
  </si>
  <si>
    <t>PMI 726</t>
  </si>
  <si>
    <t>PMI 727</t>
  </si>
  <si>
    <t>PMI 728</t>
  </si>
  <si>
    <t>PMI 729</t>
  </si>
  <si>
    <t>PMI 730</t>
  </si>
  <si>
    <t>PMI 731</t>
  </si>
  <si>
    <t>PMI 732</t>
  </si>
  <si>
    <t>PMI 733</t>
  </si>
  <si>
    <t>PMI 734</t>
  </si>
  <si>
    <t>PMI 735</t>
  </si>
  <si>
    <t>PMI 737</t>
  </si>
  <si>
    <t>PMI 738</t>
  </si>
  <si>
    <t>PMI 739</t>
  </si>
  <si>
    <t>PMI 740</t>
  </si>
  <si>
    <t>PMI 741</t>
  </si>
  <si>
    <t>PMI 746</t>
  </si>
  <si>
    <t>PMI 747</t>
  </si>
  <si>
    <t>PMI 748</t>
  </si>
  <si>
    <t>PMI 749</t>
  </si>
  <si>
    <t>PMI 750</t>
  </si>
  <si>
    <t>PMI 751</t>
  </si>
  <si>
    <t>PMI 752</t>
  </si>
  <si>
    <t>PMI 753</t>
  </si>
  <si>
    <t>PMI 754</t>
  </si>
  <si>
    <t>PMI 755</t>
  </si>
  <si>
    <t>PMI 756</t>
  </si>
  <si>
    <t>PMI 757</t>
  </si>
  <si>
    <t>PMI 758</t>
  </si>
  <si>
    <t>PMI 759</t>
  </si>
  <si>
    <t>PMI 761</t>
  </si>
  <si>
    <t>PMI 762</t>
  </si>
  <si>
    <t>PMI 763</t>
  </si>
  <si>
    <t>PMI 779</t>
  </si>
  <si>
    <t>PMI 780</t>
  </si>
  <si>
    <t>PMI 784</t>
  </si>
  <si>
    <t>PMI 804</t>
  </si>
  <si>
    <t>PMI 840</t>
  </si>
  <si>
    <t>PMI 853</t>
  </si>
  <si>
    <t>PMI 854</t>
  </si>
  <si>
    <t>PMI 857</t>
  </si>
  <si>
    <t>PMI 858</t>
  </si>
  <si>
    <t>PMI 859</t>
  </si>
  <si>
    <t>PMI 861</t>
  </si>
  <si>
    <t>PMI 862</t>
  </si>
  <si>
    <t>PMI 863</t>
  </si>
  <si>
    <t>PMI 865</t>
  </si>
  <si>
    <t>PMI 866</t>
  </si>
  <si>
    <t>PMI 867</t>
  </si>
  <si>
    <t>PMI 868</t>
  </si>
  <si>
    <t>PMI 869</t>
  </si>
  <si>
    <t>PMI 870</t>
  </si>
  <si>
    <t>PMI 871</t>
  </si>
  <si>
    <t>PMI 872</t>
  </si>
  <si>
    <t>PMI 873</t>
  </si>
  <si>
    <t>PMI 874</t>
  </si>
  <si>
    <t>PMI 875</t>
  </si>
  <si>
    <t>PMI 876</t>
  </si>
  <si>
    <t>PMI 877</t>
  </si>
  <si>
    <t>PMI 878</t>
  </si>
  <si>
    <t>PMI 879</t>
  </si>
  <si>
    <t>PMI 880</t>
  </si>
  <si>
    <t>PMI 881</t>
  </si>
  <si>
    <t>PMI 882</t>
  </si>
  <si>
    <t>PMI 883</t>
  </si>
  <si>
    <t>PMI 884</t>
  </si>
  <si>
    <t>PMI 885</t>
  </si>
  <si>
    <t>PMI 886</t>
  </si>
  <si>
    <t>PMI 888</t>
  </si>
  <si>
    <t>PMI 887</t>
  </si>
  <si>
    <t>PMI 889</t>
  </si>
  <si>
    <t>PMI 890</t>
  </si>
  <si>
    <t>PMI 891</t>
  </si>
  <si>
    <t>PMI 892</t>
  </si>
  <si>
    <t>PMI 893</t>
  </si>
  <si>
    <t>PMI 907</t>
  </si>
  <si>
    <t>PMI 908</t>
  </si>
  <si>
    <t>PMI 917</t>
  </si>
  <si>
    <t>PMI 919</t>
  </si>
  <si>
    <t>PMI 922</t>
  </si>
  <si>
    <t>PMI 925</t>
  </si>
  <si>
    <t>PMI 971</t>
  </si>
  <si>
    <t>PMI 973</t>
  </si>
  <si>
    <t>PMI 974</t>
  </si>
  <si>
    <t>PMI 975</t>
  </si>
  <si>
    <t>PMI 976</t>
  </si>
  <si>
    <t>PMI 977</t>
  </si>
  <si>
    <t>PMI 978</t>
  </si>
  <si>
    <t>PMI 979</t>
  </si>
  <si>
    <t>PMI 986</t>
  </si>
  <si>
    <t>PMI 987</t>
  </si>
  <si>
    <t>No se realizo seguimiento a la gestión de recobro de aportes por mayor valor pagado en seguridad social y parafiscales</t>
  </si>
  <si>
    <t xml:space="preserve">Perdida en la recuperación de recursos del distrito.
</t>
  </si>
  <si>
    <t>No remisión de información por parte de la Subdirección de Recursos Públicos a la Subdirección Financiera.</t>
  </si>
  <si>
    <t>Sobrestimación en las cifras contables presentadas en los estados financieros de la Secretaría.</t>
  </si>
  <si>
    <t>• Dificultad para encontrar proveedores que den Soporte técnico a los termohigrómetros que no están funcionando.
• Escases de productos que cumplan la función de medir la temperatura y humedad.
• Los proveedores que realizan esta función de soporte técnico para los equipos, no cuentan con la documentación al día que les permite licitar con las entidades del distrito.</t>
  </si>
  <si>
    <t>Posibles afectaciones en el acervo documental que se encuentran en el archivo.</t>
  </si>
  <si>
    <t>Al no contar con un documento controlado la información podría ser imprecisa lo que conllevaría a una errónea y/o inadecuada toma de decisiones.</t>
  </si>
  <si>
    <t>Bajo conocimiento por parte del personal que ejecuta programas, proyectos y estrategias a cargo de la Subdirección de Recursos Privados en el manejo de los documentos creados en el proceso, y de la importancia del uso controlado de estos, para el SIG de la SDHT.</t>
  </si>
  <si>
    <t>Al no tener el conocimiento suficiente de como utilizar los documentos dentro de un SIG de calidad, se podrían generar muchas más no conformidades por continuar usando herramientas de trabajo (documentos, tablas Excel o Word, entre otros) que no se encuentran controlados en el SIG de la entidad.</t>
  </si>
  <si>
    <t>1. Ausencia de codificación e identificación del documento donde se realiza seguimiento del plan de acción del área.
2, Desconocimiento de la norma. 
3. Falta de capacitación y divulgación frente a la creación de documentos que hacen parte de los procedimientos del proceso,
4. Rotación del personal encargado de realizar el tramite.
5. Cambio de Administración.</t>
  </si>
  <si>
    <t>Al no contar con documentación codificada puede generar reproceso e inconvenientes 
en cada una de las actividades que desarrolla el proceso, disminuyendo la
eficacia, razón por la cual se evidencian inconsistencias que pueden afecta directamente la satisfacción y expectativas de los usuarios internos y externos.</t>
  </si>
  <si>
    <t>*¿Por qué no se determina los aspectos e impactos ambientales de sus actividades, productos y servicios desde una perspectiva de ciclo de vida?
R/Porque no se estableció en la PG03-FO796 Matriz de Aspectos e Impactos Ambientales un mecanismos de clasificación.
*¿Por qué no se estableció en la PG03-FO796 Matriz de Aspectos e Impactos Ambientales un mecanismos de clasificación?
R/ Porque no se tuvo en cuenta el párrafo del numeral 6.1.2. de la norma ISO 14001 versión 2.015.
*¿Por qué no se tuvo en cuenta el párrafo del numeral 6.1.2. de la norma ISO 14001 versión 2.015?
R/Porque no se hizo una revisión exhaustiva del numeral 6.1.2. de la norma ISO 14001 versión 2.015.
*¿Por qué no se hizo una revisión exhaustiva del numeral 6.1.2. de la norma ISO 14001 versión 2.015?
R/Porque la metodología utilizada para la identificación de aspectos e impactos ambientales no se exige la clasificación de las actividades desde el punto de vista del ciclo de vida.</t>
  </si>
  <si>
    <t>Afectación en el SGA en la toma de decisiones sobre la selección de los controles operacionales a implementar</t>
  </si>
  <si>
    <t xml:space="preserve">* Presencia de errores humanos en la codificación del formato.
*Desconocimiento de los lineamientos para la documentación y codificación de los formatos en el SIG.
*Falta de apropiación del Sistema de Gestión
*Falta de herramientas y metodologías que promuevan y apoyen la apropiación del SIG
*Carencia de manejo de la información del Mapa Interactivo a nivel transversal de la entidad. 
* Inefectividad o inexistencia de procesos de inducción a los funcionarios y contratistas en temas del SIG
</t>
  </si>
  <si>
    <t>*Afectación en la comunicación de la información documentada del SGA
*La falta de control de los documentos en el SIG conllevaría a desorganización en la operación de la entidad.
*Posible no conformidad mayor que pone en riesgo la certificación de los Sistemas</t>
  </si>
  <si>
    <t>*Implementación del Sistema de Gestión Ambiental concebida como un programa y por lo tanto no contenía procedimientos establecidos
*La forma de definición de los riesgos ambientales no es compatible con las metodologías establecidas para riesgos de gestión y corrupción.
*Deficiente transferencia de conocimiento frente al manejo del sistema de gestión ambiental.</t>
  </si>
  <si>
    <t>* Duplicidad de actividades con la implementación de los Sistemas
*Inefectividad en la apropiación de los Sistemas</t>
  </si>
  <si>
    <t>1. Cada contratista es independiente de evaluar la matriz de aspectos e impactos ambientales - MAIA de acuerdo a las actividades que desarrolla en la obra u otras actividades en los territorios priorizados. 
2. Ausencia en la supervisión. Por desconocimiento de anexo y control de los temas ambientales</t>
  </si>
  <si>
    <t>Deficiencia en el control de la riesgos identificados por el contratista y aprobados por la interventoría</t>
  </si>
  <si>
    <t>1. Falta de seguimiento por parte de la interventoría a la matriz de aspectos e impactos ambientales - MAIA conforme a la evaluación del riesgo.
2. Falta de seguimiento por parte de la supervisión conforme a los informes de la interventoría respecto a la matriz de aspectos e impactos ambientales.</t>
  </si>
  <si>
    <t>1. Falta de claridad de los temas a tratar en cada capacitación por parte del contratista tanto ambiental como de Seguridad y Salud en el Trabajo y a que componente corresponde.
2. Falta de verificación e inspección por parte de la interventoría respecto al control de los almacenes o puntos de acopio realizados por el contratista.</t>
  </si>
  <si>
    <t xml:space="preserve">Incumplimiento al programa de capacitación establecido por componente por parte del contratista.
Incumplimiento a las obligaciones de la interventoría en la supervisión del contratista.
</t>
  </si>
  <si>
    <t>1. Dificultades al ingreso directo de material para el recalce de la cancha.</t>
  </si>
  <si>
    <t>Incumplimiento a las obligaciones de la interventoría en la supervisión del contratista.</t>
  </si>
  <si>
    <t>Baja participación en las capacitaciones, por cuanto el contrato para su ejecución, se está desarrollando en el último trimestre o semestre del año.</t>
  </si>
  <si>
    <t>Disminución en el rendimiento generando ineficiencia en el desarrollo de las funciones frente a los temas definidos en el PIC</t>
  </si>
  <si>
    <t>Fallas en la oportunidad de la identificación de las necesidades específicas de capacitación, toda vez que estas se están efectuando después de emitido el Plan Estratégico de Talento Humano.</t>
  </si>
  <si>
    <t>Fallas en los puntos de control del PS01-PR19 Procedimiento de Diseño, Ejecución y Evaluación del PIC, frente al registro de asistencia de los participantes a las capacitaciones.</t>
  </si>
  <si>
    <t>Dificultades en la actualización de los conocimientos y habilidades del personal generando reprocesos en la gestión institucional.</t>
  </si>
  <si>
    <t>Inobservancia de los lineamientos contemplados en el PS01-PR19 Procedimiento de Diseño, Ejecución y Evaluación del PIC, frente al registro de asistencia de los participantes a las capacitaciones.</t>
  </si>
  <si>
    <t>*Desconocimiento y falta de apropiación de la Política Ambiental y los Objetivos de Sistema Gestión Ambiental en la proceso Gestión de Servicio al Ciudadano por parte de los y las colaboradoras del proceso.
*Ausencia de recordatorios periódicos acerca de la Política Ambiental de la entidad</t>
  </si>
  <si>
    <t>*Uso ineficiente e inadecuado de los recursos por parte del proceso.
*Manejo inadecuado de los residuos que se generan desde el proceso.
*Aumento del riesgo al cumplimiento normativo ambiental de la entidad.
*Debilitamiento del compromiso institucional con la protección del medio ambiente.
* Afectación de la imagen de la entidad.</t>
  </si>
  <si>
    <t>*Ausencia de controles en el seguimiento a la satisfacción ciudadana de los canales presenciales, virtuales y telefónicos de la entidad
*Fallas tecnológicas del aplicativo del chat.
*Desconocimiento de los trámites y servicios por parte de los contratistas. 
*Lenguaje no claro en la interacción con la ciudadanía.</t>
  </si>
  <si>
    <t>*Insatisfacción ciudadana en la atención del servicio.
*Posibles quejas y reclamos asociados a la insatisfacción del servicio, generado
*Consultas reiterativas y aumento de la cantidad de solicitudes por parte de la ciudadanía.
*Perdida de credibilidad de la Entidad.</t>
  </si>
  <si>
    <t>La Entidad desconocía la normatividad aplicable de la Política de tratamiento de la información.</t>
  </si>
  <si>
    <t>INCUMPLIMIENTO NORMATIVO</t>
  </si>
  <si>
    <t xml:space="preserve">1. Falta de criterios para la conservación y/o preservación de la información (planillas de préstamo de expedientes).
2. Falta de controles operacionales al procedimientos de préstamo 
</t>
  </si>
  <si>
    <t>Perdida de la trazabilidad del estado de préstamo de expedientes que son administrados en archivo central</t>
  </si>
  <si>
    <t xml:space="preserve">1. Deficiencia en el análisis de riesgos que contemple todos los aspectos del proceso dándole énfasis en la parte operativo o técnico. 
2. Debilidades en la documentación del proceso con información desactualizada o incompleta.
3. Debilidades en la sensibilización frente a la metodología para la identificación de riesgos, contemplando todas las actividades del proceso.
</t>
  </si>
  <si>
    <t>Ineficiencia en el proceso, por falta de controles generando así incumplimientos normativos</t>
  </si>
  <si>
    <t>1. Inasistencia por parte de los funcionarios y colaboradores del proceso a las capacitaciones por desinterés frente al tema.
2. Fallas en la capacitación impartida frente al tema.
3. Debilidades en la apropiación de las responsabilidades del Sistema de Gestión Ambiental.
4. Cambios recientes en las estrategias o metas del SGA sin comunicación activa.</t>
  </si>
  <si>
    <t>1. Desconocimiento de documentación de procedimientos o lineamientos claros y específicos para documentar las acciones de mejora dentro del proceso de Evaluación, Asesoría y Mejora frente a la identificación de acciones internas en el proceso.
2. Falta de socialización de los procedimientos o lineamientos para documentar las acciones de mejora dentro del proceso de Evaluación, Asesoría y Mejora frente a la identificación de acciones internas en el proceso.</t>
  </si>
  <si>
    <t>Pérdida de trazabilidad de las acciones tomadas por el proceso</t>
  </si>
  <si>
    <t>Falta de los lineamientos claros por medio de manual, procedimientos o instructivos, responsables, controles y/o directrices claras frente a la ejecución de los comités de contratación, en relación con la presentación de los soportes que se requieran presentar, como la inclusión del cronograma de actividades, así como en la aprobación de las actas de comité.</t>
  </si>
  <si>
    <t>* La ausencia de lineamientos claros puede resultar en una presentación irregular de los soportes requeridos lo que puede afectar la transparencia y la integridad del proceso de contratación.
*Provocar ineficiencias y errores operativos durante el desarrollo y la ejecución de los comités, lo que puede resultar en decisiones incorrectas.</t>
  </si>
  <si>
    <t>Indicadores obsoletos o inadecuados que no reflejan con precisión el desempeño del proceso ni contribuyen efectivamente a la gestión y toma de decisiones</t>
  </si>
  <si>
    <t>Falta de indicadores relevantes puede llevar a decisiones basadas en información incompleta o incorrecta, lo que puede resultar en acciones inadecuadas para mejorar el proceso.</t>
  </si>
  <si>
    <t>Desactualización o falta de precisión en la caracterización del proceso, que no refleja adecuadamente las actividades relevantes ni las normativas aplicables</t>
  </si>
  <si>
    <t>* Incumplimiento de leyes y regulaciones, lo que puede resultar en sanciones, multas, o problemas legales.
* Implementación de procesos obsoletos o ineficaces, afectando negativamente la eficiencia operativa y la calidad de los resultados.</t>
  </si>
  <si>
    <t xml:space="preserve">Algunas áreas misionales entregan los insumos contables con posterioridad a las fechas programadas </t>
  </si>
  <si>
    <t xml:space="preserve">La entrega de la información por parte de algunas áreas misionales y de apoyo no es oportuna.  </t>
  </si>
  <si>
    <t>No se evidenció seguimiento a su ejecución ni mecanismos para la evaluación de su eficacia e impacto.</t>
  </si>
  <si>
    <t xml:space="preserve">No se registra seguimiento  al PIC ni la eficacia e impacto  de las capacitaciones. </t>
  </si>
  <si>
    <t xml:space="preserve">Falta de actualizaciones en los sistemas de información para la prestación del servicio a la ciudadanía </t>
  </si>
  <si>
    <t xml:space="preserve">
Errores de comunicación con la ciudadanía e insatisfacción ciudadana.</t>
  </si>
  <si>
    <t>No se ha podido realizar el proceso de contratación de un proveedor que realice la calibración y verificación a los termohigrómetros del archivo.</t>
  </si>
  <si>
    <t>No se puede realizar un monitoreo ambiental adecuado para asegurar la preservación de los documentos en la bodega de archivo central de la entidad.</t>
  </si>
  <si>
    <t>1. Ausencia de algunos aspectos ambientales en la matriz de identificación de aspectos e impactos ambientales Contrato de obra No. 994-2022.
2. En el plan de manejo ambiental del Contrato de obra No. 994-2022, se presento matriz de impactos ambientales, con nombre diferente al solicitado por la interventoría: Matriz de Identificación de Aspectos e Impactos Ambientales (MAIA).
3. Falta de Unificación entre Plan de Manejo Ambiental y la Matriz de AIA.
5. Desconocimiento del equipo técnico de formulación y supervisión del PG03-PR16 Procedimiento programa Consumo Sostenible V1 F.</t>
  </si>
  <si>
    <t xml:space="preserve">1. Afectación al seguimiento relacionado con la identificación clara de los aspectos ambientales, que relaciono puntual el auditor.2. Limite de acceso a la información, 
de los aspectos ambientales de la obra. </t>
  </si>
  <si>
    <t xml:space="preserve">No se encuentra estandarizado la metodología de productos químicos en la entidad </t>
  </si>
  <si>
    <t>Afectación en la implementación del SGA bajo los requisitos de la norma ISO 14001:2015</t>
  </si>
  <si>
    <t>1. Herramienta de mapa interactivo y listado maestro de documentos aún muy manuales.
2. Alta rotación de personal
3. Falta de depuración de los documentos publicados en la herramienta del mapa interactivo
4. Ausencia de codificación e identificación de la totalidad de los documentos y formatos en el Mapa
Interactivo.</t>
  </si>
  <si>
    <t>1. Errores en la digitación de los documentos y cambio de fechas de ajuste de los documentos editables
2. Errores humanos en los trámites de los documentos, actualización del LMD
3. Documentos publicados en el mapa interactivo sin ser utilizados
4. Hallazgos de los entes externos que impliquen perdida de la certificación del sistema de gestión de calidad
5. Incumplimiento de los requisitos normativos  de documentos obsoletos</t>
  </si>
  <si>
    <t>¿Por qué en la etapa precontractual, no se contemplan la totalidad  de las cláusulas ambientales que abarquen al cumplimiento del objeto contractual y de la necesidad de información del SGA?
R/ En la etapa contractual no se implementan los anexos de la guía de CPS por parte de los supervisores 
¿Por qué en la etapa contractual no se implementan los anexos de la guía de CPS por parte de los supervisores? 
R/ Falta de aplicación del procedimiento PS07-PR01,donde se relaciona la guía de CPS.
¿Por qué falta de aplicación del procedimiento PS07-PR01,donde se relaciona la guía de CPS?
R/ Falta incluir verificación etapa pre contractual de inclusión de clausulas mínimos de contrato y verificación contractual de cumplimento durante la ejecución.
¿Por qué falta incluir verificación etapa pre contractual de inclusión de clausulas mínimos de contrato y verificación contractual de cumplimento durante la ejecución?.
R/ Falta de articulación al seguimiento de verificación durante la ejecución del contrato</t>
  </si>
  <si>
    <t xml:space="preserve">Fortalecer el  cumplimiento de las cláusulas ambientales. </t>
  </si>
  <si>
    <t>1. No aceptación por parte de la oficina de control interno, sobre que las fechas de publicaciones de los informes pueden realizarse con anterioridad a la fecha máxima establecida en la Resolución 753 de 2020, " “Artículo 12. Informe de Gestión: Las instancias de coordinación deberán publicar un informe de gestión trimestral en el sitio web creado para este fin, así:
1. Primer trimestre (enero, febrero y marzo) la información deberá estar cargada a más tardar el último día hábil del mes abril.
2. Segundo trimestre (abril, mayo, junio) la información deberá estar cargada a más tardar el último día hábil del mes de julio.
3. Tercer trimestre (julio, agosto, septiembre) la información deberá estar cargada a más tardar el último día hábil del mes de octubre.
4. Cuarto trimestre (octubre, noviembre y diciembre) la información deberá estar cargada a más tardar el último día hábil del mes de enero de la siguiente vigencia.
2. No aceptación por parte de la oficina de control interno, sobre la publicación del tercer informe 2022, ya que el mismo se encontraba publicado pero no se encontraba plenamente identificado.
3. No remisión oportuna de los Informes de gestión por parte de la Secretaria Distrital de Planeación</t>
  </si>
  <si>
    <t>Incumplimiento  por parte de la entidad en las fechas de publicación, que podría acarrear acciones administrativas por parte de los órganos de control.</t>
  </si>
  <si>
    <t xml:space="preserve">Debilidad en la finalización de manera oportuna en el Sistema de Información Documental SIGA, todo tipo de peticiones, quejas, reclamos, sugerencias, invitaciones o cualquier otro requerimiento, conforme a la gestión adelantada en los términos. </t>
  </si>
  <si>
    <t>Incumplimiento por parte de la entidad en las fechas de respuesta en el Sistema de Información Documental SIGA</t>
  </si>
  <si>
    <t xml:space="preserve">¿Por qué falta de informe de las evaluaciones del cumplimiento de los requisitos legales ambientales en el formato PG03-FO810 Matriz de requisitos legales Ambiental?
R/ Ausencia de inclusión de las actividades en el PG03-PR04 Identificación y evaluación legal Ambiental:
 -Realización de informe de cumplimiento de lo legal ambiental.
- Gestión de la información faltante de acuerdo al resultado del informe. 
¿Por qué Ausencia de inclusión de las actividades en el PG03-PR04 Identificación y evaluación legal Ambiental:
 -Realización de informe de cumplimiento de lo legal ambiental.
- Gestión de la información faltante de acuerdo al resultado del informe? </t>
  </si>
  <si>
    <t>Mejor la metodología del cumplimiento de los requisitos ambientales de los proveedores</t>
  </si>
  <si>
    <t xml:space="preserve">Ausencia del Documento Técnico de Soporte (DTS) correspondiente al Decreto 058 de 2018, se identifica la dificultad de concretar las acciones y/o alcance de la Subdirección de Apoyo a la Construcción, como coordinadora del Decreto, por ende, no es posible determinar hasta qué punto es posible incidir desde esta subdirección en las acciones de cumplimiento que emitan las entidades relacionadas.
</t>
  </si>
  <si>
    <t>No se encuentra evidencia que demuestre que la Entidad haya expedido el acto administrativo que desarrolle los precitados numerales del 1 al 5 como tampoco normatividad precedente 
que regule los trámites que trámites vinculados de la cadena de Urbanismo y Construcción.</t>
  </si>
  <si>
    <t xml:space="preserve">¿Por qué no se posee una metodología documentada para comprobar la verificación de las emergencias ambientales?
R/  No se encuentra dentro del PG03-IN49 Instructivo para la atención de emergencias y simulacros ambientales, la metodología de verificación de la eficacia de las pruebas de emergencias.
¿No se tuvo en cuenta establecer la metodología de verificación durante la creación del PG03-IN49 Instructivo para la atención de emergencias y simulacros ambientales? </t>
  </si>
  <si>
    <t xml:space="preserve">Fortalecer la eficacia de los simulacros ambientales </t>
  </si>
  <si>
    <t>Dentro de la VUC las bases de datos para el seguimiento a los trámites se encuentran separadas por ser procesos independientes</t>
  </si>
  <si>
    <t>Incompleto seguimiento del desarrollo de los trámites</t>
  </si>
  <si>
    <t>¿Por qué no se evidencia una mayor participación de funcionarios y contratistas en el momento de capacitaciones y/o actividades referente al SGA?
R/ No se tiene una estrategia definida para la divulgación de las capacitaciones para aumentar la participación de los funcionarios y contratistas.
¿Por qué no se tiene una estrategia definida para la divulgación de las capacitaciones para aumentar la participación de los funcionarios y contratistas?</t>
  </si>
  <si>
    <t>Reforzar los conocimientos ambientales de los funcionarios y contratistas</t>
  </si>
  <si>
    <t xml:space="preserve">a. Los procesos de contratación desarrollados a través del Banco Distrital de Materiales (BDM) en el módulo tecnológico de la SDHT son estructurados por  la Caja de Vivienda Popular (CVP) 
b.Falta de actualización de la información de los procesos de contratación por parte de la entidad estructuradora Caja de Vivienda Popular (CVP). </t>
  </si>
  <si>
    <t xml:space="preserve">El desarrollo de la plataforma permitirá obtener materiales a bajo costo y esto  nos va a permitir abarcar más viviendas con este beneficio a través del programa Plan tarrazas. </t>
  </si>
  <si>
    <t>Por error de digitación informe de gestión radicado con el numero 1-2023-38131 -
- Por que el servidor publico trabajó en la entidad desde enero del 2019 informe radicado bajo el numero 1-2023-17264</t>
  </si>
  <si>
    <t>Inconsistencia en la información entregada por los ex servidores que fungieron como subdirectores de apoyo la construcción.</t>
  </si>
  <si>
    <t>¿Por qué no se evidencia una acorde clasificación de las frecuencias de algunas aspectos ambientales identificados?
R/Se evidencias aspectos ambientales que son rutinarios que son clasificados por no rutinarios.
¿Por qué Se evidencias aspectos ambientales que son rutinarios que son clasificados por no rutinarios?
R/ Falta de conocimiento de la frecuencia en que se realiza algunas actividades de la entidad.
¿Por qué falta de conocimiento de la frecuencia en que se realiza algunas actividades de la entidad?</t>
  </si>
  <si>
    <t>Fortalecer los aspectos ambientales de la entidad.</t>
  </si>
  <si>
    <t xml:space="preserve">Impedimento de comprometer a las entidades receptoras a atender las propuestas de racionalización presentadas, se evidencia la dificultad de obtener respuesta de las acciones de racionalización adoptadas por la entidad.
  </t>
  </si>
  <si>
    <t>No es posible identificar si alguna de las propuestas de racionalización o simplificación fue 
concretada</t>
  </si>
  <si>
    <t>1.  Los beneficiarios de esta obra, no informaron la deficiencias en aspecto técnico de las intervenciones.
2. Los beneficiarios recibieron a entera satisfacción las intervenciones realizadas a su vivienda</t>
  </si>
  <si>
    <t>Imagen desfavorable de la entidad</t>
  </si>
  <si>
    <t>¿Por qué no se evidencia la falta de seguimiento a los no cumplimiento de los resultados de las inspecciones?
R/ Los formatos de inspección no se encuentran integrados para realizar el seguimiento de los resultados.
¿por qué los formatos de inspección no se encuentran integrados para realizar el seguimiento de los resultados?
R/ Carencia de análisis en los resultados de inspección
¿Por qué la Carencia de análisis en los resultados de inspección?</t>
  </si>
  <si>
    <t>Mejorar el seguimiento al cumplimiento de los hallazgos</t>
  </si>
  <si>
    <t>¿Por qué no se evidencia la falta de seguimiento a los no cumplimiento de los resultados de las inspecciones?
R/Los formatos de inspección no se encuentran integrados para realizar el seguimiento de los resultados.
¿Por qué los formatos de inspección no se encuentran integrados para realizar el seguimiento de los resultados?
R/ Carencia de análisis en los resultados de inspección
¿Por qué la Carencia de análisis en los resultados de inspección?</t>
  </si>
  <si>
    <t>¿Por qué el formato PG03-FO863 Formato Inspección de condiciones Ambientales V1, PG03-PR15 Procedimiento programa implementación de prácticas ambientalmente sostenibles V1 F en la numeral 5.5. No contempla la actividad análisis de la información y el formato establecido no cuenta con la matriz de Informe de resultados?
R/ Porque PG03-FO863 Formato Inspección de condiciones Ambientales V1 - no cuenta con una sección que permita realizar la trazabilidad al seguimiento.
¿Por que no se ha integrado o tenido en cuenta  los hallazgos de las inspecciones y las acciones para su mitigación y seguimiento?</t>
  </si>
  <si>
    <t>Lograr tranversabilidad en el cumplimiento de los hallazgos encontrados en las inspecciones ambientales</t>
  </si>
  <si>
    <t>¿Por qué no se evidencia la aplicación de controles operacionales a los proveedores de los procesos misionales?
R/ No se encuentra documentado que los proveedores de los procesos misionales deben cumplir con los controles que se encuentran en los procedimientos PIGA.
¿Por qué no se encuentra documentado que los proveedores de los procesos misionales deben cumplir con los controles que se encuentran en los procedimientos? PIGA.
R/ Los controles se tienen centralizados solamente para las sedes de la entidad 
¿Por qué los controles se tienen centralizados solamente para las sedes de la entidad?</t>
  </si>
  <si>
    <t>¿Por qué no se tuvo en cuenta las actividades relacionadas a los proveedores de los procesos misionales que contribuyen a la huella de Carbono?
R/ No hubo una articulación adecuada entre los procesos misionales y PIGA.
¿Por qué no hubo una articulación adecuada entre los procesos misionales y PIGA?
R/No se posee de forma documentada la metodología de articulación sobre los reportes que se deben transmitir desde los procesos misionales sobre las actividades de los proveedores que contribuyen a la huella de carbono.
¿Por qué no se posee de forma documentada la metodología de articulación sobre los reportes que se deben transmitir desde los procesos misionales sobre las actividades de los proveedores que contribuyen a la huella de carbono?</t>
  </si>
  <si>
    <t>Fortalecer los informes de huella de carbono</t>
  </si>
  <si>
    <t>¿Por qué no se evidencia la documentación donde se plasme el estado físico del contador y su buen funcionamiento?
R/ Solo se enfatizó que el consumo fuera coherente con los días de la inspección.
¿Por qué Solo se enfatizó que el consumo fuera coherente con los días de la inspección?
R/ No se tuvo presente que el estado físico del contador es relevante para determinar el consumo y el funcionamiento del contador.
¿Por qué no se tuvo presente que el estado físico del contador es relevante para determinar el consumo y el funcionamiento del contador?</t>
  </si>
  <si>
    <t>Fortalecer la verificación de los medidores de agua.</t>
  </si>
  <si>
    <t>¿Por qué se evidencia que se realiza solicitud al proceso que no posee el alcance de definir los computadores que deben estar prendido las 24 horas?
R/ Se pensaba que Gestión Tecnológica tenía el alcance de determinar o justificar el funcionamiento de los computadores.
¿Por qué se pensaba que Gestión Tecnológica tenía el alcance de determinar o justificar el funcionamiento de los computadores?</t>
  </si>
  <si>
    <t xml:space="preserve">Fortalecer los controles operacionales al consumo de energía </t>
  </si>
  <si>
    <t>¿Por qué no se tienen estipulado los cambios?</t>
  </si>
  <si>
    <t>Fortalecer los seguimientos a los cambios realizados en la matriz.</t>
  </si>
  <si>
    <t>¿por qué no se evidencia la eficacia de las campañas?</t>
  </si>
  <si>
    <t>Fortalecer los conocimientos de los funcionarios y contratistas.</t>
  </si>
  <si>
    <t>¿No se evidencia la aplicación de controles operacionales a los proveedores de los procesos misionales?
R/ No se encuentra documentado que los proveedores de los procesos misionales deben cumplir con los controles que se encuentran en los procedimientos PIGA.
¿ Por qué no se encuentra documentado que los proveedores de los procesos misionales deben cumplir con los controles que se encuentran en los procedimientos PIGA?
R/ Los controles se tienen centralizados solamente para las sedes de la entidad
¿ Por qué los controles se tienen centralizados solamente para las sedes de la entidad?</t>
  </si>
  <si>
    <t>Mejorar el seguimiento de participación en las campañas de movilidad sostenible</t>
  </si>
  <si>
    <t>¿Por qué hay Ausencia de análisis a mayor profundidad para determinar la eficacia de las actividades planificadas de movilidad sostenible?
R/ Falta de informe sobre los resultados obtenidos de movilidad sostenible.
¿Por qué falta de informe sobre los resultados obtenidos de movilidad sostenible?</t>
  </si>
  <si>
    <t>Mejorar la ejecución de las actividades de prácticas sostenible</t>
  </si>
  <si>
    <t xml:space="preserve">¿Por qué falta de participación en los diferentes procesos sobre las campañas ambientales?
R/ Falta de interés por parte los contratistas y proveedores de los diferentes procesos.
¿Por qué falta de interés por parte los contratistas y proveedores de los diferentes procesos?
R/ </t>
  </si>
  <si>
    <t>Mejor la finalidad del programa de consumo sostenible mediante su objetivo.</t>
  </si>
  <si>
    <t xml:space="preserve">¿Por qué no se evidencia la aplicación de controles operacionales a los proveedores de los procesos misionales?
R/No se encuentra documentado que los proveedores de los procesos misionales deben cumplir con los controles que se encuentran en los procedimientos PIGA.
¿Por qué no se encuentra documentado que los proveedores de los procesos misionales deben cumplir con los controles que se encuentran en los procedimientos PIGA?
R/ Los controles se tienen centralizados solamente para las sedes de la entidad.
¿Por qué los controles se tienen centralizados solamente para las sedes de la entidad?
</t>
  </si>
  <si>
    <t xml:space="preserve">Mejorar el seguimiento del cumplimiento de los requisitos ambientales </t>
  </si>
  <si>
    <t xml:space="preserve">¿Por qué no se evidencia la aplicación de controles operacionales a los proveedores de los procesos misionales?
R/ No se encuentra documentado que los proveedores de los procesos misionales deben cumplir con los controles que se encuentran en los procedimientos PIGA.
¿Por qué no se encuentra documentado que los proveedores de los procesos misionales deben cumplir con los controles que se encuentran en los procedimientos PIGA?
R/ los controles se tienen centralizados solamente para las sedes de la entidad
¿ Por qué los controles se tienen centralizados solamente para las sedes de la entidad?
</t>
  </si>
  <si>
    <t>Mejorar el informe de huella de carbono</t>
  </si>
  <si>
    <t xml:space="preserve">¿Por qué no se posee una metodología documentada para comprobar la verificación de las emergencias ambientales?
R/ No se tiene documentada la eficacia de la evaluación de los resultados.
¿Por qué no se tiene documentada la eficacia de la evaluación de los resultado?
 </t>
  </si>
  <si>
    <t xml:space="preserve">Mejorar la eficacia del cumplimiento de los guiones de los simulacros ambientales </t>
  </si>
  <si>
    <t>Persisten  manuales y formatos que ameritan ser revisados para adecuarlos a la realidad de las operaciones y a la actualización procedimental surtida, toda vez que datan de años anteriores a 2021.</t>
  </si>
  <si>
    <t>Posible Incumplimiento a los estándares de Calidad ISO 9001:2015</t>
  </si>
  <si>
    <t>Solo se documentan acciones de tipo correctivo derivados de ejercicios de auditoría interna</t>
  </si>
  <si>
    <t>No se Realizan Medidas y acciones concretas de mejora  o correctivas que resulten de su propia autoevaluación o de otros ejercicios de seguimiento o
monitoreo interno o externo y las reporte a la Oficina de Control Interno</t>
  </si>
  <si>
    <t>El plazo establecido para la ejecución de la acción del plan de mejoramiento de la Contraloría  se definió para  el periodo comprendido entre  ( 2023 a 2024) , por lo cual  la acción  no se ha culminado. La Subdirección estableció un cronograma de capacitación de los funcionarios y colaboradores, el cual que se encuentra dentro del plazo estimado para el cumplimiento de la acción.</t>
  </si>
  <si>
    <t>No dar cumplimiento en las fechas establecidas en el Plan de Mejoramiento de la Contraloría</t>
  </si>
  <si>
    <t xml:space="preserve"> Inconsistencias, errores, desactualización y normas derogadas referenciadas en los requisitos legales identificados en el denominado “Normograma”</t>
  </si>
  <si>
    <t>Aplicar normatividad derogada o desactualizada puede generar posibles errores en respuestas, sentencias, dictámenes.</t>
  </si>
  <si>
    <t>Debilidades en el desarrollo de las etapas de la gestión del riesgo.</t>
  </si>
  <si>
    <t>Posibles riesgos de Gestión y Corrupción por falta de claridad en el Sistema de Administración de riesgos y en sus controles</t>
  </si>
  <si>
    <t>Debilidades en la publicación de información en el sitio web y soportes en el Sistema de Información JSP07</t>
  </si>
  <si>
    <t>Posible de actualización de la información publicada en los sistemas de información</t>
  </si>
  <si>
    <t>Desviación  por errores humanos en la digitalización de los correos electrónicos de los destinatarios, por desconocimiento de los emails de recepción masiva de la correspondencia y por desatención de las recomendaciones dadas a través de correo electrónico, lo cual impide asegurar que las comunicaciones lleguen a todos los destinatarios generando como consecuencia reiteraciones y reprocesos.</t>
  </si>
  <si>
    <t>los PQRSD no podrían llegar a los destinatarios finales correspondientes</t>
  </si>
  <si>
    <t xml:space="preserve">Falta de controles para la implementación y seguimiento de los criterios de calidad en las respuestas de los derechos de petición. </t>
  </si>
  <si>
    <t>Alta demanda de derechos de petición en la entidad, que requieren seguimiento oportuno para evitar vencimiento de términos.</t>
  </si>
  <si>
    <t>Inoportunidad en la respuesta de derechos de petición a la ciudadanía.
Sanciones legales en contra de los responsables del trámite de los derechos de petición.</t>
  </si>
  <si>
    <t xml:space="preserve">No se presentaron los informes de seguimiento del PIC a la oficina de control interno en el  momento de la evaluación.
</t>
  </si>
  <si>
    <t>No se puedo evidenciar claramente la información de las capacitaciones financieras dentro del informe de seguimiento del PIC</t>
  </si>
  <si>
    <t>Las capacitaciones ejecutadas al personal que apoya el proceso contable fueron de 13 horas respecto a la vigencia 2023. Es de anotar, que según lo estipula el Procedimiento PS01-PR19 de diseño, ejecución y evaluación del PIC V3 P, "Aquellas capacitaciones a funcionarios y servidores que sean mayores a 40 horas se le realizará una evaluación de impacto; las menores a 40 horas acorde con la directriz del DACSD, no serán objeto de evaluación, toda vez que no es necesaria"</t>
  </si>
  <si>
    <t>No se puede evidenciar claramente en las capacitaciones el mejoramiento de las habilidades y competencias de los funcionarios.</t>
  </si>
  <si>
    <t>La falta de desagregación funcional en los documentos relacionados con el proceso contable</t>
  </si>
  <si>
    <t>Identificación de la segregación de funciones en el proceso contable</t>
  </si>
  <si>
    <t>Falta de claridad en las responsabilidades y procedimientos</t>
  </si>
  <si>
    <t>Cambios recurrentes de las persona encargadas de solicitar el registro de los hechos económicas</t>
  </si>
  <si>
    <t>Falencias en la actualización de la información financiera</t>
  </si>
  <si>
    <t>¿Por qué se incumplió con la eficacia en la redacción de las no conformidades reportadas durante las auditorías internas del SGA ? 
R/ Porque no se tiene un punto de control para la verificación en la redacción de las No conformidades
¿Por qué no se tiene un punto de control para la verificación en la redacción de las No conformidades? 
R/ Porque no se tiene documentado la metodología o ejemplos a seguir para la redacción de las No Conformidades</t>
  </si>
  <si>
    <t>Afectación en la eficacia de las acciones correctivas documentadas</t>
  </si>
  <si>
    <t>¿Por qué se incumplió con la eficacia en la redacción de las no conformidades reportadas durante las auditorías internas del SGA? 
R/ Porque no se tiene un punto de control para la verificación en la redacción de las No conformidades
¿Por qué no se tiene un punto de control para la verificación en la redacción de las No conformidades?
R/ Porque falta de conocimiento de los criterios para redactar una No Conformidad
¿Por qué falta de conocimiento de los criterios para redactar una No Conformidad?
Porque no se tiene documentado la metodología o ejemplos a seguir para la redacción de las No Conformidades – Causa Raíz</t>
  </si>
  <si>
    <t>¿Por qué se incumplió con las actividades documentadas en el Plan Institucional de Gestión Ambiental durante los meses de junio, julio y agosto? 
R/ Por falta de seguimiento de las actividades documentadas en el Plan Institucional de Gestión Ambiental.
¿Por qué hubo falta de seguimiento de  las actividades documentadas en el Plan Institucional de Gestión Ambiental? 
R/ Por la priorización de actividades extraordinarias que no se encontraban programadas en el Plan Institucional de Gestión Ambiental</t>
  </si>
  <si>
    <t xml:space="preserve">Afectación del cumplimiento de los objetivos ambientales relacionados al Plan Institucional de Gestión Ambiental </t>
  </si>
  <si>
    <t>1. ¿Por qué se presentó incumplimiento del indicador?
RTA: Porque el proceso de armonización el cual consiste en armonizar los saldos sin ejecutar son trasladados al nuevo plan de desarrollo, se presentaron dificultades en el cumplimiento del presupuesto que se había programado y no se había contemplado en la programación las nuevas contrataciones.
2. ¿Por qué se presentaron dificultades en el cumplimiento de lo programado y no se contempló las nuevas contrataciones?
RTA: Porque las contrataciones programadas se retrasaron por el inicio del proceso de construcción del PLAN DE DESARROLLO 2024-2027, con las nuevas apuestes del ALCALDE.
3. ¿Por qué se inició la construcción del nuevo plan de desarrollo?
RTA: Porque para la vigencia 2024 se presentó cambio de administración.</t>
  </si>
  <si>
    <t xml:space="preserve">Afectación en el cumplimiento de las metas del nuevo plan de desarrollo. </t>
  </si>
  <si>
    <t xml:space="preserve"> No identificación de la caracterización socio económica de la población de referencia en el documento de formulación del proyecto de inversión 7582.</t>
  </si>
  <si>
    <t xml:space="preserve"> No  contar con la fuente de las cifras (detalle de la caracterización social) que soporte los datos de la caracterización de la posible población beneficiaria del piloto Plan Terrazas.</t>
  </si>
  <si>
    <t>Falta de  incorporación en la base legal  de los procesos estratégicos y misionales que formulan y ejecutan los proyectos de inversión, frente a los enfoques poblacionales</t>
  </si>
  <si>
    <t xml:space="preserve">
Descontextualización de los requisitos y estándares para su planeación impidiendo que dentro del mismo se
incorporen todos los elementos de referencia que componen su ciclo vital de ejecución y que podrían desatender situaciones de desigualdad derivadas de las particularidades de los diferentes grupos poblacionales y sectores
sociales.</t>
  </si>
  <si>
    <t>No existencia de los reportes del manejo del recurso de la fiducia por parte del comité fiduciario al comité operativo inobservando lo preceptuado de manera imperativa en el parágrafo tercero del convenio 686-2021, en cumplimiento de los manuales operativos del Convenio. 
Así como el no cumplimiento de la periodicidad de las reuniones que debe realizar el comité operativo de forma bimestral.</t>
  </si>
  <si>
    <t>Debilidades en el seguimiento y control de las actividades desarrolladas por parte de los funcionarios involucrados en la actividad contractual y configura una observación de carácter administrativa y disciplinaria.</t>
  </si>
  <si>
    <t>Debilidad en la aplicación del método técnico utilizado para la estimación de los
riesgos del proyecto de inversión</t>
  </si>
  <si>
    <t>Retrasos en el cumplimiento de metas
No elaboración de planes de contingencia</t>
  </si>
  <si>
    <t>No aceptación por parte del ente auditor lo referente a que la CVP era la entidad estructuradora de los expedientes.
Demoras por parte de la CVP en la radicación de los expedientes estructurados.
No aceptación por parte del ente auditor lo referente al que el método constructivo de origen chileno , fue estudiado, desarrollado e implementado por la CVP .
No aceptación por parte del ente auditor que  la información técnica necesaria para la evaluación de las ofertas que permitiera asegurar la escogencia de la mejor opción era estructurada por la CVP y no por la SDHT, teniendo en cuenta que el método constructivo fue estudiado, desarrollado e implementado por la CVP</t>
  </si>
  <si>
    <t>Incumplimiento de las Metas 
Materialización del riesgo</t>
  </si>
  <si>
    <t>3-2024- 825</t>
  </si>
  <si>
    <t xml:space="preserve">Radicado  3-2022-5845  del 30 de Septiembre de 2022
</t>
  </si>
  <si>
    <t>N/A</t>
  </si>
  <si>
    <t>RADICADOS 3-2024-6258, 3-2024-6554 Y 3-2024-7936.</t>
  </si>
  <si>
    <t xml:space="preserve">Radicado  3-2022-4257  del 27 de Julio de 2022
Radicado 3-2022-7928 del 23 de diciembre de 2022
</t>
  </si>
  <si>
    <t xml:space="preserve"> 3-2024-8834</t>
  </si>
  <si>
    <t>Radicado 3-2023-2454: Allega Plan de Mejoramiento
Radicado 3-2023-2914: Inclusión en el PMI Institucional</t>
  </si>
  <si>
    <t xml:space="preserve">Radicado  No 3-2023-2914  del 28 de abril de 2023 Respuesta al  Radicado No: 2-2023-2454  del 14 de abril de 2023, Respuesta  radicado No. 3-2023-2071. 
</t>
  </si>
  <si>
    <t xml:space="preserve">Correo del 29 de mayo de 2023 , de la subdirección administrativa, Correspondiente al informe de derechos de petición y calidad del servicio a la ciudadanía 
</t>
  </si>
  <si>
    <t xml:space="preserve">Radicado No 3-2023-3313 del 15 de mayo de 2023
</t>
  </si>
  <si>
    <t xml:space="preserve">Radicado No 3-2023-7436 del 14 de octubre de 2023 
</t>
  </si>
  <si>
    <t xml:space="preserve">Radicado No 3-2023-7436 del 14 de octubre de 2023 </t>
  </si>
  <si>
    <t>Radicado No 3-2023-3313 del 15 de mayo de 2023 y  Alcance  con el radicado 3-2023-3563 del 24 de mayo de 2023, radicado aclaratorio No 3-2024-93</t>
  </si>
  <si>
    <t>Radicado No 3-2023-9023 del 13 de diciembre de 2023
Radicado No 3-2023-9332 del 19 de diciembre de 2023</t>
  </si>
  <si>
    <t xml:space="preserve">Radicado 3-2024-191 Mediante el cual se solicita el plan de mejoramiento 
Radicado 3-2024-253 Mediante el cual remiten Plan de mejoramiento 
Radicado 3-2024 3117 Mediante la cual se Incorporan dentro del Instrumento de seguimiento al PMI </t>
  </si>
  <si>
    <t>Pendiente que el proceso envié el Memorando para registrarlo ( 18 de abril de 2024)</t>
  </si>
  <si>
    <t>3-2024-2790, PLAN DE MEJORAMIENTO EVALUACIÓN AL SISTEMA DE CONTROL INTERNO CONTABLE 2023
Se incorpora dentro del PMI  con el radicado : 3-2024-3271</t>
  </si>
  <si>
    <t>Solicitud de inclusión  con el radicado No 3-2024-2790, PLAN DE MEJORAMIENTO EVALUACIÓN AL SISTEMA DE CONTROL INTERNO CONTABLE 2023
Se incorpora dentro del PMI  con el radicado : 3-2024-3271</t>
  </si>
  <si>
    <t xml:space="preserve">Se incorpora dentro del PMI  con el radicado : 3-2024-3796
</t>
  </si>
  <si>
    <t>3-2024-8911_1 Acciones ISO</t>
  </si>
  <si>
    <t>Falta de gestión efectiva en la devolución de aportes por mayor valor pagado por seguridad social y parafiscales</t>
  </si>
  <si>
    <t>Observación No 1 : El esquema de "Mejoramiento de Vivienda" presenta un regazo en las legalizaciones de las vigencias 2013 y 2014 debido a que los documentos aportados por la Subdirección de Recursos Públicos no reúnen los requisitos para realizar los registros contables; esta situación conlleva a que el saldo de la cuenta "Contratos para subsidios de vivienda -19080102" por $ 28,067,842,800 se encuentren sobreestimado."</t>
  </si>
  <si>
    <t>No se encontraron en uso los termohigrómetros empleados para medir la temperatura y humedad de la sede de archivo, por tanto, no se cuenta con información para cumplir con las condiciones ambientales del entorno.</t>
  </si>
  <si>
    <t>Se evidenció el documento reporte de indicadores de gestión SRPriv2024. El cual es un documento que no se encuentra controlado, incumpliendo con el inciso (a) del numeral 7.5.3.1. de la norma ISO 9001/2.015</t>
  </si>
  <si>
    <t>Se evidencia registro de plan de acción establecido en el control de riesgo 39, el cual  no se encuentra identificado con código, versión., incumpliendo con el numeral 7.5.2. de la norma ISO 9001:2015</t>
  </si>
  <si>
    <t>La Entidad no determina los aspectos e impactos ambientales de sus actividades, productos y servicios desde una perspectiva de ciclo de vida incumpliendo el numeral 6.1.2. de la norma ISO 14001 versión 2.015</t>
  </si>
  <si>
    <t>Se evidenció el registro de planificación de objetivos ambientales y desempeño del SGA PG03-FO864 V.2. En el cual se ha identificado el píe de página con el código 801 en V.2., lo cual difiere con la identificación del documento, incumpliendo con el numeral 7.5.2. (a) de la norma ISO 14001:2015</t>
  </si>
  <si>
    <t>Establecer los mismos procedimientos a nivel ambiental y calidad, como consecuencia de la planificación de cambios dentro del Sistema de Gestión.</t>
  </si>
  <si>
    <t>a) Durante recorrido de obra, en la matriz de aspectos e impactos ambientales presentada por el contratista, se evidenció como impacto medio el aspecto de utilización de productos químicos, a lo cual no se evidenció información relacionada a implementación de acciones frente a este. 
Se solicita al contratista temario de capacitaciones, el cual no se evidenció, no se evidenciaron registros de verificación de puntos de almacenamiento adecuado, 
identificado ni rotulado.
En cuanto a acupuntura urbana se identificaron residuos de Cemento y Concreto en el césped del parque intervenido, lo que es prohibido por el MAO, incumpliendo el numeral 8 de controles operacionales de la norma ISO 14001:2015.</t>
  </si>
  <si>
    <t>Se debe trabajar en el fortalecimiento de los planes de capacitación y entrenamiento que permita asegurar cobertura y eficacia acorde con las necesidades de los procesos.</t>
  </si>
  <si>
    <t>Aunque a nivel ambiental se conocen actividades que se desarrollan en línea con las líneas de componentes de prácticas sostenibles, no se tienen claras cuales son los objetivos ambientales que se tienen definidos alineados con dichas prácticas.</t>
  </si>
  <si>
    <t>Como consecuencia de la aplicación en la encuesta de satisfacción y que incluso estuvo en 4,9, no se evidenció la documentación de acciones que resultaron de la calificación baja en atención virtual que dé de 90 calificaciones como malo y deficiente respecto a 556 respuestas totales (16%).</t>
  </si>
  <si>
    <t>12 Carencia de inscripción de bases de datos ante la Superintendencia de Industria y Comercio y Política Tratamiento de Datos aportada ante la Superintendencia de Industria y Comercio </t>
  </si>
  <si>
    <t>No se identifica en que en el Listado maestro de documentos se contemplen los requisitos de recuperación de la documentación según el inciso a) de 7.5.3.2. de 9001 y b) de 7.5.3. 
de ISO 14001</t>
  </si>
  <si>
    <t>Aunque se tienen establecidos riesgos en el proceso no se tienen establecidos riesgos relacionados con la caracterización del proceso o incluso el alcance del proceso, por ejemplo, no hay riesgos frente al establecimiento de un plan institucional de archivo o de no realizar el diagnóstico de la gestión documental, actividades indicadas en la caracterización del proceso.</t>
  </si>
  <si>
    <t>El equipo de trabajo en Términos generales conoce las acciones que se llevan a cabo como parte del Sistema de gestión ambiental, como ahorro de agua y luz, pero no conocen cumplimiento de metas al respecto</t>
  </si>
  <si>
    <t>Se tienen identificadas oportunidades de mejora como consecuencia de auditorias internas, y en consecuencia estas acciones las controla el proceso de Evaluación asesoría y mejora, pero no se están documentando las acciones de mejora propias del proceso.</t>
  </si>
  <si>
    <t>Recopilar en un solo documento las causas cuyas acciones permitirán que se cumpla al 100% con las respuestas oportunas a los entes de control y de esta manera visualizar con mayor facilidad el contexto externo e interno para el cumplimiento de las necesidades de estas partes interesadas.</t>
  </si>
  <si>
    <t>En el procedimiento de gestión Contractual indica que en el Acta de sesión de Comité de contratación se presenta Cronograma de actividades, las cuales no se evidenciaron en el acta 0013 de 18/10/22, ni en las actas de comité de contrato contratos 1160 y 1164 de 2023, incumpliendo con los requisitos establecidos en el procedimiento.</t>
  </si>
  <si>
    <t>Fomentar el uso de gráficas para visualizar con mayor facilidad el comportamiento de las variables del proceso a través del tiempo que permita favorecer la evaluación de la mejora continua en el tiempo a través de un eficaz análisis de tendencias</t>
  </si>
  <si>
    <t>Indicador de publicación de objetos contractuales requeridos 100%/100%</t>
  </si>
  <si>
    <t>Hace revisión de los numerales definidos en la caracterización del proceso referentes a los requisitos
de las normas. Como por ejemplo el numeral 8.5. el cual en términos generales se encuentra como
parte de la ejecución de los contratos. Los cuales son asignados a los procesos misionales.</t>
  </si>
  <si>
    <t>Es necesario mejorar la oportunidad en el flujo de información oportuna por parte de las áreas generadoras de los hechos contables.  (Informe de Evaluación del Sistema de Control Interno Contable vigencia 2022).</t>
  </si>
  <si>
    <t>Si bien es cierto se incluyó en el PlC 2022, las capacitaciones o actualizaciones para el personal del proceso contable y financiero, no se evidenció seguimiento a su ejecución ni mecanismos para la evaluación de su eficacia e impacto.  (Informe de Evaluación del Sistema de Control Interno Contable vigencia 2022).</t>
  </si>
  <si>
    <t>La Entidad no cuenta actualmente con un sistema de turnos.
Cuenta con televisores que o están en uso y la carteleras no son informativas sobre los servicios que ofrecen.</t>
  </si>
  <si>
    <t>No se ha realizado calibración ni verificación a los termohigrómetros del archivo</t>
  </si>
  <si>
    <t>1. ISO 14001:2015 Numeral 6.1.2: No se evidencia que en la “Matriz de AIA 
del Proveedor de la obra BUILDING SAS”, Contrato de obra No. 994-2022, Mejoramiento de viviendas en Barrio Bella Flor, iniciado en octubre de 2022 se hayan evaluado los aspectos ambientales de: 
-Generación de residuos de construcción y demolición (RCD).
-Almacenamiento y consumo de productos químicos.
-Consumos (compra) de materiales para la obra. 
-Uso de herramientas.
-Generación de residuos ordinarios.
-Situaciones de emergencias.
razonablemente previsibles 
(Incendio, derrame de químicos, 
combustibles).
EVIDENCIA: Ausencia de la información en la 
“Matriz de Aspectos en Impactos Ambientales
del Proveedor de la obra BUILDING SAS”</t>
  </si>
  <si>
    <t>ISO 14001:2015 Numeral 8.1 
No se implementan controles eficaces para la gestión del riesgo químico acorde con las disposiciones de la Ley 55 de 1993 y la Resolución 773 de 2021.
(Hallazgo aplicable a este proceso por SST en apoyo con SIG-PIGA)
1. En la sede de archivo no se encuentran disponibles las Fichas de Datos de Seguridad - FDS de las sustancias químicas. 
2. Se tiene disponible un código QR para tres FDS, las cuales ni siquiera pueden ser consultadas por la persona de servicio de limpieza por no tener tecnología para la lectura del código QR.
3. En la sede principal en las bodegas de pintura, de mantenimiento y de aseo no se contaba con Fichas de Datos de Seguridad actualizadas, rótulos del sistema globalmente armonizado, matriz de compatibilidad y el personal  responsable no contaba con formación pertinente. 
4. No se mantiene un inventario actualizado de todos los productos químicos utilizados y sus peligros de acuerdo con el SGA- Sistema Globalmente Armonizado.
5. En el sótano se encontró recipientes de gel sanitizante  perteneciente a un proyecto de la  Subdirección de Participación sin Fichas de Datos de Seguridad, rótulo de sistema globalmente armonizado, no se cumplen condiciones de almacenamiento.</t>
  </si>
  <si>
    <t>Observación No. 2 “Por inconsistencias entre los documentos alojados en el Mapa Interactivo y lo registrado en el según Listado Maestro de Documentos PG03-FO389 V5</t>
  </si>
  <si>
    <t>Fortalecer la metodología de verificación al cumplimiento de los requisitos de tipo ambiental aplicables a los proveedores con los cuales interactúa la entidad acorde con los programas, proyectos u obras de tipo misional a implementar en cumplimiento de la misión de la entidad, y en los demás procesos de la entidad.</t>
  </si>
  <si>
    <t>Observación 2. Por el incumplimiento del artículo 12 de la Resolución 753 de 21 de octubre de 2020, por la cual se modifica la Resolución 233 del 8 de junio de 2018.</t>
  </si>
  <si>
    <t>Objeciones Observación No. 3. Por deficiencias en la remisión de copia de las respuestas a las peticiones trasladadas por los organismos de control, errores en la digitalización de los datos de los destinatarios, remisión a correos electrónicos de funcionarios, debilidades en el cargue de anexos y finalización extemporánea del trámite en el Sistema de Información SIGA</t>
  </si>
  <si>
    <t>Fortalecer la metodología de verificación a la eficacia en el cumplimiento de los requisitos legales para el SGA.</t>
  </si>
  <si>
    <t>Observación N° 5: Por no contar evidencia que permita demostrar el
cumplimiento del artículo 6° del Decreto No. 058 de 2018.</t>
  </si>
  <si>
    <t>Fortalecer la integración y verificación en su eficacia a las pruebas de los procedimientos establecidos para las posibles emergencias ambientales aplicables a la entidad acorde con su contexto y análisis de los aspectos ambientales.</t>
  </si>
  <si>
    <t>Observación No. 6. Por incertidumbre en los datos respecto de los tiempos
de gestión y reducción en días de los trámites de la cadena de urbanismo y
construcción.</t>
  </si>
  <si>
    <t>Fortalecer la cobertura en las temáticas de divulgación y formación al personal en lo asociado al SGA.</t>
  </si>
  <si>
    <t>Observación No. 7. Por debilidades en la estructuración del Banco de
Materiales</t>
  </si>
  <si>
    <t>Observación No. 8. Por inconsistencias en los informes de gestión de ex -servidores públicos que fungieron como Subdirectores de Apoyo a la Construcción.</t>
  </si>
  <si>
    <t>a) Verificar la clasificación correcta en el análisis de los aspectos ambientales, acorde con la naturaleza de la actividad, ya sea normal, anormal o de emergencia.</t>
  </si>
  <si>
    <t>Observación No. 9. Por no evidenciar la concreción de ninguna de las propuestas de racionalización.</t>
  </si>
  <si>
    <t xml:space="preserve">Observación No 13. Por deficiencias en aspectos técnicos de acabados. (MVAL_07042)
Observación No 14. Por deficiencias en la instalación de los flanches del Inmueble. (MVAL_06941)
Observación No. 15. Por deficiencias técnicas en la nivelación del mobiliario instalado y del enchape del piso.(MVAL_07774)
Observación No. 16. Por deficiencias en la instalación de los elementos de protección de filos y bordes.  (MVAL_07731)
Observación No. 17. Por deficiencias técnicas por ondulaciones en el cielo raso. (MVAL_07042)
Observación No. 18. Por deficiencias técnicas en el emboquillamiento de enchapes. (MVAL_01123)
</t>
  </si>
  <si>
    <t>a) Fortalecer la frecuencia de verificación a los posibles resultados de no cumplimiento al momento de efectuar las inspecciones ambientales a nivel locativo.</t>
  </si>
  <si>
    <t>b) Fortalecer en la generación oportuna a los requerimientos de mantenimiento acorde con los resultados de las inspecciones locativas ambientales.</t>
  </si>
  <si>
    <t>c) Fortalecer la metodología de análisis a los resultados obtenidos de las verificaciones obtenidas de las inspecciones ambientales.</t>
  </si>
  <si>
    <t>Fortalecer en la definición de los controles a aplicar hacia los proveedores que podrían afectar en el uso eficiente del agua, acorde con la naturaleza del objeto contractual que se establezca.</t>
  </si>
  <si>
    <t>Fortalecer la ampliación hacia otras fuentes de información que podrían complementar el análisis y cálculo de la huella de carbono.</t>
  </si>
  <si>
    <t>Verificar la aplicación y criterios establecidos al registro generado para inspección de fugas de agua no perceptibles, código PG03-FO800, en cuanto al estado físico y funcionamiento del medidor.</t>
  </si>
  <si>
    <t>Verificar la definición del control operacional respecto a los equipos de cómputo que deben estar encendidos 24 horas, cuando ello no depende de la gestión tecnológica, si no de los líderes de los procesos.</t>
  </si>
  <si>
    <t>Incluir un control de cambios en el cual se pueda verificar las actualizaciones realizadas a la Matriz de Riesgos y Oportunidades PG03-FO824 V1</t>
  </si>
  <si>
    <t>Fortalecer la metodología que permita verificar la eficacia en la realización de las campañas ambientales con el personal de la entidad.</t>
  </si>
  <si>
    <t>Fortalecer el análisis a los resultados obtenidos de las prácticas ambientales en cuanto a movilidad sostenible, y la planificación en cuanto a los tiempos de implementación de las actividades establecidas para el PIMS de la SDHT 2023.</t>
  </si>
  <si>
    <t>Fortalecer en la determinación de acciones que permitan la planificación e implementación de prácticas sostenibles lideradas por las demás áreas o procesos de la entidad.</t>
  </si>
  <si>
    <t>Fortalecer la definición y alcance del objetivo del programa de consumo sostenible respecto a la tipología de impactos ambientales que se generan en los proyectos que se realizan con proveedores, no solo por impacto negativo.</t>
  </si>
  <si>
    <t>a) Fortalecer los mecanismos de verificación al cumplimiento de los requisitos ambientales establecidos a los proveedores.</t>
  </si>
  <si>
    <t>b) Fortalecer el alcance a la generación de información y análisis de los resultados que se reportan para la huella de carbono.</t>
  </si>
  <si>
    <t>Fortalecer los mecanismos de evaluación al cumplimiento de los guiones ambientales para la atención a emergencias de tipo ambiental esto acorde con los simulacros realizados.</t>
  </si>
  <si>
    <t>Oportunidad de Mejora No. 1: Para actualizar los formatos y modelos de comunicación de acuerdo con los términos de los procedimientos.</t>
  </si>
  <si>
    <t>Oportunidad de Mejora No. 2: Para documentar acciones permitan demostrar el enfoque hacia la mejora del proceso.</t>
  </si>
  <si>
    <t>Alerta No. 2. Para iniciar la implementación de las acciones suscritas en estado “Sin Iniciar”.</t>
  </si>
  <si>
    <t>Observación No. 1. Por inconsistencias, errores, desactualización y normas derogadas referenciadas en los requisitos legales identificados en el denominado “Normograma”</t>
  </si>
  <si>
    <t>Observación No. 3. Por debilidades en el desarrollo de las etapas de la gestión del riesgo.</t>
  </si>
  <si>
    <t>Observación No. 4. Por debilidades en las etapas de identificación, análisis y valoración de los riesgos y no tipificación de riesgos fiscales</t>
  </si>
  <si>
    <t>Observación No. 5. Por debilidades en la publicación de información en el sitio web y soportes en el Sistema de Información JSP07</t>
  </si>
  <si>
    <t>Observación No. 6. Por deficiencias en la remisión de copia de las respuestas a las peticiones trasladadas por los organismos de control y errores en la digitalización de los datos de los destinatarios</t>
  </si>
  <si>
    <t>Incumplimiento de los principios de coherencia, claridad, calidez, oportunidad y manejo de los sistemas de información en las respuestas de los derechos de petición</t>
  </si>
  <si>
    <t>Falta de oportunidad en los términos de respuesta de los derechos de petición, según el Sistema Distrital para la Gestión de Peticiones Ciudadanas - Bogotá te Escucha.</t>
  </si>
  <si>
    <t>No aplicación de algunos de los protocolos de atención en los canales presencial y telefónico</t>
  </si>
  <si>
    <t>No se evidenció seguimiento a la ejecución de las capacitaciones realizadas al personal que apoya el proceso contable</t>
  </si>
  <si>
    <t xml:space="preserve">Se ejecutaron capacitaciones al personal que apoya el proceso contable, pero deben ser complementadas con evaluaciones respecto al impacto en términos de mejoramiento de las competencias y habilidades. 
</t>
  </si>
  <si>
    <t>Incorporar lineamientos y directrices respecto de la segregación funcional y las responsabilidades relacionadas con Ia elaboración, autorización y manejo dentro del proceso contable.</t>
  </si>
  <si>
    <t>Fortalecer los procesos de inducción, capacitación y socialización respecto del proceso contable, con todas las dependencias responsables de generar e informar sus hechos económicos.</t>
  </si>
  <si>
    <t>Recomendación 175 Definir lineamientos, por parte de la alta dirección y/o el comité institucional de coordinación, para garantizar que la gestión del talento humano apoye la implementación y fortalecimiento del sistema de control interno.</t>
  </si>
  <si>
    <t>Recomendación 178 Establecer, en el universo de la auditoría, las unidades auditables de los procesos estratégicos.</t>
  </si>
  <si>
    <t>No se observa la eficacia en la redacción de las no conformidades reportadas durante las auditorías internas del SGA, ya que no se incluye evidencia que respalde la no conformidad reportada</t>
  </si>
  <si>
    <t>Se evidencia el incumplimiento de las actividades documentadas en el Plan de Institucional de Gestión Ambiental durante los meses de marzo, junio y  julio.</t>
  </si>
  <si>
    <t>Se evidencia el incumplimiento del indicador de gestión 011 relacionado con el Plan de Gasto Público para la programación del mes de julio.</t>
  </si>
  <si>
    <t xml:space="preserve">Se evidencia el incumplimiento del indicador de gestión 011 relacionado con el Plan de Gasto Público para la programación del mes de julio.   </t>
  </si>
  <si>
    <t>Observación No. 1. Por fallas en la planificación del Proyecto de Inversión debido a la no identificación de la caracterización socio económica de la población de referencia.</t>
  </si>
  <si>
    <t>Observación No. 2 Por falta de actualización de las referencias legales y normativas que se describen en la ficha “EBID 7582 Formulación V 2.15 - I Trimestre”.</t>
  </si>
  <si>
    <t>Observación No. 5 Incumplimiento parcial de las funciones del comité Fiduciario y Comité Técnico</t>
  </si>
  <si>
    <t>Observación No. 6 Por demoras en la expedición de los actos administrativos de asignación de los subsidios.</t>
  </si>
  <si>
    <t>Observación No. 20. “Debilidad en la aplicación del método técnico utilizado para la estimación de los riesgos del proyecto 7582</t>
  </si>
  <si>
    <t>Observación No. 21 Por inefectividad de los controles establecidos para la gestión de los riesgos provocando su materialización y por no establecer medidas contingentes para tratarlos.</t>
  </si>
  <si>
    <t>Auditoría interna bajo la norma ISO 14001:2015 al Sistema
de Gestión Ambiental (SGA) desarrolladas en la vigencia 2021</t>
  </si>
  <si>
    <t>Informe de Auditoría 2022 ISO 9001:2015 – ISO 14001:2015</t>
  </si>
  <si>
    <t>Auditoría interna a los Sistemas de Gestión de Calidad y Ambiental 2024 radicados SIGA SP 3-2024-6555</t>
  </si>
  <si>
    <t xml:space="preserve">Radicado 3-2023-2071: Informe del Sistema de Control Interno Contable
</t>
  </si>
  <si>
    <t>1.Radicado 3-2023-2998 del 03 de mayo de 2023: Informe consolidado de auditoría interna bajo el concepto de los estándares NTC ISO 9001:2015 e ISO 14001:2015.
2. Radicado 3- 2023-7530 Informe Auditoria Ambiental Externa,</t>
  </si>
  <si>
    <t>1.Radicado 3-2023-2998 del 03 de mayo de 2023: Informe consolidado de auditoría interna bajo el concepto de los estándares NTC ISO 9001:2015 e ISO 14001:2015.
2. Radicado 3- 2023-7530 Informe Auditoria Ambiental Externa,</t>
  </si>
  <si>
    <t>Radicado 3-2023-8737: Informe del Trabajo de Auditoría al Proceso de Control de Vivienda y Veeduría a las Curadurías</t>
  </si>
  <si>
    <t xml:space="preserve">Radicado 3-2023-9023 </t>
  </si>
  <si>
    <t>Memorando No . 3-2023-9023</t>
  </si>
  <si>
    <t xml:space="preserve"> Radicado 3-2023-8737  REMISIÓN INFORME DEFINITIVO DEL TRABAJO DE AUDITORIA INTERNA AL PROCESO DE CONTROL DE VIVIENDA Y VEEDURIA A LAS CURADURIA</t>
  </si>
  <si>
    <t xml:space="preserve"> Radicado 3-2023-8737  REMISIÓN INFORME DEFINITIVO DEL TRABAJO DE AUDITORIA INTERNA AL PROCESO DE CONTROL DE
VIVIENDA Y VEEDURIA A LAS CURADURIA</t>
  </si>
  <si>
    <t>Informe de calidad de la Secretaría General 1-2024-12766" EMAIL-N° 2-2024-9899-INFORME CONSOLIDADO SOBRE LA CALIDAD DE LAS RESPUESTAS EMITIDAS EN EL SISTEMA DISTRITAL PARA LA GESTIÓN DE PETICIONES CIUDADANAS - BOGOTÁ TE ESCUCHA, CORRESPONDIENTE AL MES DE FEBRERO DE 2024</t>
  </si>
  <si>
    <t>Informe de calidad de la Secretaría General 1-2024-12766" EMAIL-N° 2-2024-9899-INFORME CONSOLIDADO SOBRE LA CALIDAD DE LAS RESPUESTAS EMITIDAS EN EL SISTEMA DISTRITAL PARA LA GESTIÓN DE PETICIONES CIUDADANAS - BOGOTÁ TE ESCUCHA, CORRESPONDIENTE AL MES DE FEBRERO DE 2026</t>
  </si>
  <si>
    <t>Informe de calidad de la Secretaría General 1-2024-12766" EMAIL-N° 2-2024-9899-INFORME CONSOLIDADO SOBRE LA CALIDAD DE LAS RESPUESTAS EMITIDAS EN EL SISTEMA DISTRITAL PARA LA GESTIÓN DE PETICIONES CIUDADANAS - BOGOTÁ TE ESCUCHA, CORRESPONDIENTE AL MES DE FEBRERO DE 2025</t>
  </si>
  <si>
    <t>Informe de calidad de la Secretaría General 1-2024-12766" EMAIL-N° 2-2024-9899-INFORME CONSOLIDADO SOBRE LA CALIDAD DE LAS RESPUESTAS EMITIDAS EN EL SISTEMA DISTRITAL PARA LA GESTIÓN DE PETICIONES CIUDADANAS - BOGOTÁ TE ESCUCHA, CORRESPONDIENTE AL MES DE FEBRERO DE 2027</t>
  </si>
  <si>
    <t>2- 2024 -12571, Evaluación  al sistema de control interno contable de la vigencia 2023</t>
  </si>
  <si>
    <t>2- 2024 -12571, Evaluación  al sistema de control interno contable de la vigencia 2024</t>
  </si>
  <si>
    <t xml:space="preserve">Informes de Veeduría </t>
  </si>
  <si>
    <t>RECOMENDACIÓN</t>
  </si>
  <si>
    <t>OPORTUNIDAD DE MEJORA</t>
  </si>
  <si>
    <t>OBSERVACIÓN</t>
  </si>
  <si>
    <t>NO CONFORMIDAD</t>
  </si>
  <si>
    <t xml:space="preserve">INFORME DE LEY </t>
  </si>
  <si>
    <t>CERRADO</t>
  </si>
  <si>
    <t>ABIERTO</t>
  </si>
  <si>
    <t>Conciliación Incapacidades, pdf
Incapacidades 01 pieza publicitaria
Publicación Importancia del reporte de las Incapacidades, pdf
Seguimiento Colpensiones, 2-2021-19987 pdf
Seguimiento Devoluciones de aportes, lxs
Seguimiento Esap 1, pdf
Seguimiento Esap 1, pdf
Acta de Reunión del 14 de junio y 10 de Julio de 2023
Memorando No . 3-2023-8213
Memorando No . 3-2023-9273
Radicado No 3-2024-622
ANX-2024-352_3
ANX-2024-352_4
ANX-2024-352_6
ANX-2024-352_7
ANX-2024-352_8
Radicado  No 3-2024-607
Soporte pago ARL Positiva
Soporte pago EPS Compensar
Soporte pago Porvenir
Soporte pago SENA
Soporte Pago CCF compensar
Soporte pago ESAP
RTA Protección
RTA Colpensiones
RTA Sanitas
Informe final hallazgo 387 y 388
RTA ICBF
RTA MEN
Memorando 3-2024-3330</t>
  </si>
  <si>
    <t>Archivo pdf Comunicación pago ARL POSITIVA
*Archivo pdf formato Dirección Distrital de Tesorería oficina gestión de ingresos
*Archivo pdf recibo individual de pagos Bancolombia
*Archivo pdf correo COMPENSAR
*Archivo pdf  Resolución entidad ESAP
*Archivo pdf  Radicado ICBF
*Archivo pdf comunicado PROTECCIÓN
*Archivo pdf comunicado EPS SANITAS
Memorando No . 3-2023-8213
Memorando No . 3-2023-9273
Radicado No 3-2024-622
ANX-2024-352_3
ANX-2024-352_4
ANX-2024-352_6
ANX-2024-352_7
ANX-2024-352_8
Radicado  No 3-2024-607
Soporte pago ARL Positiva
Soporte pago EPS Compensar
Soporte pago Porvenir
Soporte pago SENA
Soporte Pago CCF compensar
Soporte pago ESAP
RTA Protección
RTA Colpensiones
RTA Sanitas
Informe final hallazgo 387 y 388
RTA ICBF
RTA MEN
Memorando 3-2024-3330
Radicado No 3-2024-3793.</t>
  </si>
  <si>
    <t>Memorando No 2-2022-65880  del 31 de octubre de 2022  
Acta de la mesa de trabajo Gestión Documental para el seguimiento del PMI 
Acta Mesa de Trabajo del 14  junio y 10 julio  de 2023 .
Memorando No . 3-2023-8213
Memorando No . 3-2023-9273
Memorando No 3-2024-162
Radicado 3-2024-607
Radicado 2-2022-65880
Radicado 1-2023-7642
Radicado 2-2023-9948
Radicado 2-2023-41218
Radicado 1-2023-27208
Radicado 2-2023-101758
Memorando 3-2024-3330</t>
  </si>
  <si>
    <t>EVIDENCIA
Mesa de trabajo PMI-Gestión Documental 22112022.pdf
Acta  mesa de trabajo del 14 de junio y 10 de julio de 2023 
Memorando No . 3-2023-8213
Memorando No . 3-2023-9273
Radicado No 3-2024-607
Formato PS03-FO200,pdf.
Memorando 3-2024-3330
Memorando 3-2024-3793</t>
  </si>
  <si>
    <t>EVIDENCIA
Correo Publicación Documentos Subdirección de Programas y Proyectos_
PM06-FO965 Tablero Indicadores recursos financiación V1
RE_ Solicitud de Evidencias PMI 724 y 725</t>
  </si>
  <si>
    <t>EVIDENCIA
Evidencia Fotografica Capacitación procedimientos y formatos
Listado de asistencia capacitación 10122024
PM02-FO336 Ayuda memo capacitación V1
RE_ Solicitud de Evidencias PMI 724 y 725</t>
  </si>
  <si>
    <t>EVIDENCIA
Memorando 3-2025-144
Acta de Documentos de Mapa de Riesgos Firmada_signed.pdf
Mesa de Trabajo PMI - Gestión Documental 22112022 (2)</t>
  </si>
  <si>
    <t>EVIDENCIA
Memorando 3-2025-144
Mesa de Trabajo PMI - Gestión Documental 22112022 (2)
Acta Capacitación sobre el manejo adecuado de la documentacion utilizada en los tramites.pdf
CamScanner 16-12-2024 10.09.pdf
}PM02-FO299 Acta reunion V3 segunda instancia.pdf
PM02-FO299 Acta reunionVeeuria a las curadurias, indentificacion y actualizacion1.pdf</t>
  </si>
  <si>
    <t>EVIDENCIA
Memorando 3-2025-144
Acta de Documentos de Mapa de Riesgos Firmada_signed.pdf
Mesa de Trabajo PMI - Gestión Documental 22112022 (2)
3-2022-7270 SOLICITUD MESA DE TRABAJO DE SOCIALIZACIÓN DEL SISTEMA DE GESTIÓN AMBIENTAL DE LA ENTIDAD AL PROCESO DE GESTIÓN TECNOLÓGICA..pdf
Acta Capacitación sobre el manejo adecuado de la documentacion utilizada en los tramites.pdf
Acta reunión Rev procedimiento notificaciones Nov 19.pdf
Acta+reunion+PIGA+Gestión+Tecnológicafirma GVML (1)[1].pdf
PM02-FO299 Acta reunion V3 segunda instancia.pdf
PM02-FO299 Acta reunionVeeuria a las curadurias, indentificacion y actualizacion1.pdf</t>
  </si>
  <si>
    <t>EVIDENCIA
3-2025-1804
3-2025-7619.pdf
PG03-FO796 Matriz de aspectos e impactos ambientales V4.xlsx</t>
  </si>
  <si>
    <t>EVIDENCIA
3-2025-7619.pdf
PG03-FO864 Formato de Planificación de objetivos ambientales y desempeño del SGA V3.xlsx</t>
  </si>
  <si>
    <t>EVIDENCIA
3-2025-7619.pdf
Evidencia Evaluación Capacitación Documentos.pdf
Informe de Análisis Acción de Mejora en Evaluación Capacitación Documentos.pdf
INVITACIÓN JORNADA CAPACITACIÓN DOCUMENTOS DEL SIG (1).vtt
INVITACIÓN JORNADA CAPACITACIÓN DOCUMENTOS DEL SIG.docx
Meeting - Informe de asistencia 12-18-24.pdf
Meeting - Informe de asistencia 12-18-24.txt
Plan de Mejora - Capacitación documentación.pptx</t>
  </si>
  <si>
    <t xml:space="preserve">
EVIDENCIA
3-2025-1804
PG03-PR05 Elab y control docu del SIG V9.pdf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t>
  </si>
  <si>
    <t>EVIDENCIA
3-2025-9187
3-2025-1804
Guión video PM Formatos.docx
Informe divulgación video.odf
Video uso y consulta de documentos del SIG.mp4</t>
  </si>
  <si>
    <t>EVIDENCIA
3-2025-9187
3-2025-1804
PG03-PR05 Elab y control docu del SIG V9.pdf 
Correo INDUCCIÓN ESCUELA DEL HÁBITAT.pdf
Correo Inducción.pdf
Guion Pedagógico - SPP FINAL - NOV 2024.pdf
PG03-PR05 Elaboración y control documentos del Sistema de Gestión V10 P</t>
  </si>
  <si>
    <t>EVIDENCIA
3-2025-1804
3-2025-9187
Diagnóstico Articulación Normas ISO 9001 y 14001 del 2015.pdf</t>
  </si>
  <si>
    <t>EVIDENCIA
Radicado 3-2025-6585
Contrato interventoría 1128 de 2023 (Cto. obra 1125 de 2023)
Contrato interventoría 1130 de 2023 (Cto. obra 1124 de 2023)
2-2024-43535_1 (2).pdf
Contrato de interventoría 1724 de 2024 (Ctos consultoría y obra 1754 y 1755 de 2024)
Contrato de interventoría 1736 de 2024 (Cto consultoría y obra 1759 de 2024)
Contrato de interventoría 1737 de 2024 (Cto consultoría y obra 1760 de 2024)
Contrato interventoría 1751 de 2024 (Cto. obra 1726 de 2024)</t>
  </si>
  <si>
    <t xml:space="preserve">
EVIDENCIA
3-2025-6585
3-2022-7928
3-2025-9192
Agosto Cto 1003-2021
Cto 1752-2024
Cto 1757-2024
Cto 1758-2024
Noviembre Cto 1003-2021
Octubre Cto 1003-2021
Septiembre Cto 1003-2021</t>
  </si>
  <si>
    <t>EVIDENCIA
3-2025-6585</t>
  </si>
  <si>
    <t xml:space="preserve">
EVIDENCIA
Memorando 3-2025-5633 
Informe de interventoria Diciembre 2024.pdf</t>
  </si>
  <si>
    <t>EVIDENCIA
3-2025-5633</t>
  </si>
  <si>
    <t>Soporte pago ESAPEVIDENCIA
Radicado 3-2025-6568
CRONOGRAMA DE CAPACITACIÓN  2025.xlsx
PETH 2025.docx
Plan de Acción Institucional 2025 V2 Final_0.xlsx
PLAN DE TRABAJO SG-SST  2025 v2.xlsx</t>
  </si>
  <si>
    <t>EVIDENCIA
https://escuela.habitatbogota.gov.co/course/index.php?categoryid=3, que direcciona a la escuela de la SDHT   
Radicado 3-2025-2048</t>
  </si>
  <si>
    <t>EVIDENCIA
Radicado 3-2024-10560
ANX-2024-10757_3.pdf</t>
  </si>
  <si>
    <t>EVIDENCIAS
Radicado No 3-2024-10560
ANX-2024-10757_4.pdf</t>
  </si>
  <si>
    <t xml:space="preserve">
EVIDENCIA
Radicado No 3-2024-10560
ANX-2024-10757_5.pdf</t>
  </si>
  <si>
    <t xml:space="preserve">
EVIDENCIA
ANX-2025-1997_3.pdf (Informe de satisfacción y percepción de la prestación del servicio a la ciudadanía segundo semestre 2024)
Radicado 3-2025-2048</t>
  </si>
  <si>
    <t>EVIDENCIA
Radicado No 3-2024-10560
ANX-2024-10757_6.pdf</t>
  </si>
  <si>
    <t>EVIDENCIA
Radicado No 3-2024-10560
ANX-2024-10757_7.pdf</t>
  </si>
  <si>
    <t>EVIDENCIA
Radicado No 3-2024-10560
ANX-2024-10757_8.pdfEVIDENCIA
Radicado No 3-2024-10560
ANX-2024-10757_8.pdf</t>
  </si>
  <si>
    <t>EVIDENCIA
3-2024-607_1.pdf
Acta Comité Institucional de Gestión y Desempeño 009 - 15-11-2023.pdf
Evidencia de bases de datos en plataforma SIC.pdf
PS01-MM39 Manual de Politica Proteccion de Datos Personales V2. pdf</t>
  </si>
  <si>
    <t>EVIDENCIA
Radicado No 3-2024-10560
ANX-2024-10757_9.pdf</t>
  </si>
  <si>
    <t xml:space="preserve">
EVIDENCIA
Radicado No 3-2024-10560
ANX-2024-10757_10.pdf</t>
  </si>
  <si>
    <t>EVIDENCIA
3-2025-7350</t>
  </si>
  <si>
    <t>EVIDENCIA
Radicado No 3-2024-10560
ANX-2024-10757_11.pdf</t>
  </si>
  <si>
    <t xml:space="preserve">
EVIDENCIA
ANX-2025-1997_2.zip, que contiene:
Acción 1. Acta No.54 Reunión IVC 28-08-24 (1).pdf (Se observa el acta del desarrollo de la reunión correspondiente, junto con las evidencias de la asistencia física y virtual)
Acción 2. Export de radicaciones (informe exportado de SIGA con las radicaciones del mes de septiembre en el año 2024)
Acción 3. Asistencia (1).pdf (se evidencian dos listados de asistencia a la reunión que tenía como tema “SIGA”)
PE01-FO42 Alcance Plan de mejoramiento V10.xlsx
Radicado 3-2025-2048_1</t>
  </si>
  <si>
    <t>EVIDENCIA
Acta No 3 Reunión control Interno 14-04-2023
Informes de auditoría de los procesos de Control de Vivienda y Veeduría a las Curadurías, Control Disciplinario y Gestión Territorial del Hábitat
Informes de gestión de la Oficina de Control Interno
Registros Tercer Comité de Coordinación de Control Interno 2022
Registros Primer Comité de Coordinación de Control Interno 2023
Informe Gestión OCI 2023
Acta CICCI No. 4-2024
Informe Gestión OCI 2024
Informe OCI 2024
Acta CICCI No. 002-2024</t>
  </si>
  <si>
    <t>EVIDENCIA
ANX-2025-1997_4.pdf (Contiene el “MANUAL DE CONTRATACIÓN”).
ANX-2025-1997_5.pdf (Contiene el “Procedimiento Gestión Contractual”).
Radicado 3-2025-2048.</t>
  </si>
  <si>
    <t>EVIDENCIA
Acta No 3 Reunión control Interno 14-04-2023
Correos electrónicos
Documentos Borrador
3-2025-6491
PE01-PR07 Procedimiento Seguimiento y Evaluación V3 P</t>
  </si>
  <si>
    <t>EVIDENCIA
Acta No 3 Reunión control Interno 14-04-2023
Presentación
Informes de seguimiento, evaluación y auditoría
3-2025-6491 del 08 de julio de 2025
PE01-PR07 Procedimiento Seguimiento y Evaluación V3 P</t>
  </si>
  <si>
    <t xml:space="preserve">
EVIDENCIA
Acta No 3 Reunión control Interno 14-04-2023
Presentación
Informes de seguimiento, evaluación y auditoría
3-2025-6491
PE01-PR07 Procedimiento Seguimiento y Evaluación V3 P
Informes de seguimiento y evaluación</t>
  </si>
  <si>
    <t xml:space="preserve">
EVIDENCIA
3-2025-6339_4 .pdf.
ANX-2025-6423_2.pdf</t>
  </si>
  <si>
    <t xml:space="preserve">
EVIDENCIA
3-2025-6339_4 .pdf.
ANX-2025-6423_3.pdf</t>
  </si>
  <si>
    <t xml:space="preserve">
EVIDENCIA
Radicado 3-2025-6568
ACUERDO DE GESTIÓN  SUB ADMINISTRATIVA VIGENCIA 2025  rv.pdf
PS07-CP01 Caracterización PC Gestión Contractual V5 Revisada15072025.docx</t>
  </si>
  <si>
    <t>EVIDENCIA
Radicado 3-2023-2454 del 14 de abril de 2023
Radicado 3-2023-4549 del 28 de junio de 2023
Radicado 3-2023-4909 del 12 de julio de 2023
Radicado 3-2023-2819 del 26 de abril de 2023.
Memorando  No 2-2023-54132 del 26 de julio de 2023 
Memorando No 3-2023-6607_1.pdf
ANX -2023-6760_2.pdf
ANX-2023-6760_3.pdf
Radicado No. 3-2023-7430</t>
  </si>
  <si>
    <t>EVIDENCIA
Radicado 3-2023-2454 del 14 de abril de 2023
Acta  mesa de trabajo del 14 de junio y 10 de julio de 2023 
Radicado 3-2023-4549 del 28 de junio de 2023
Memorando  No 2-2023-54132 del 26 de julio de 2023 
Memorando No . 3-2023-7478
Memorando No . 3-2023-9359
Memorando No 3-2023-7478
Informe Plan Institucional de Capacitaciones Vigencia 2023
3-2023-5668 Invitación
Socialización de inscritos
Memorando 3-2023-9743
ANX-2023-9925_8 Carpeta
Radicado No. 3-2024-148 
Memorando 3-2024.607.pdf
informe de ejecución [sic] PIC 2do semestre 2023
Informe de ejecución [sic] PIC 2023 1er sem
Memorando 3-2024-3330
Memorando 3-2024-3793</t>
  </si>
  <si>
    <t>EVIDENCIA
Memorando 3-2023-3995 del 7 de junio de 2023 
Acta  mesa de trabajo del 14 de junio y 10 de julio de 2023 
Memorando No . 3-2023-8475
Memorando No . 3-2023-9300
Memorando 3-2024-607
Memorando 3-2024-3330
Memorando 3-2024-3793</t>
  </si>
  <si>
    <t>EVIDENCIA
Acta  mesa de trabajo del 14 de junio y 10 de julio de 2023 
Memorando No . 3-2023-8213
Memorando No . 3-2023-9273
Radicado No 3-2024-607
Formato PS03-FO200,pdf.
Memorando 3-2024-3330
Memorando 3-2024-3793</t>
  </si>
  <si>
    <t xml:space="preserve">
EVIDENCIA
Radicado 3-2023-6252
Radicado 3-2023-7436
Radicado 3-2024-224
ANX-2024-64-_2
ANX-2024-64-_3
ANX-2024-64-_4
Radicado 3-2024-22
Radicado No 3-2024-3070 Respuesta  
Radicado 3-2024-4369.pdf
ANX-2024-4210_2.pdf
ANX-2024-4210_3.pdf</t>
  </si>
  <si>
    <t>EVIDENCIA
Radicado No. 3-2023-5086 del 18 de julio de 2023
Acta seguimiento PMI de Gestión Territorial de Hábitat
Radicado 3-2023-6252 , pdf
ANX-2023-6414-3 pdf
Radicado no 3-2023-7436</t>
  </si>
  <si>
    <t>EVIDENCIA
Radicado No 3-2023-3313 del 15 de mayo de 2023
Radicado 3-2023-3563 del 24 de mayo de 2023 
Acta mesa de trabajo del 13 de julio de 2023 
Memorando No 3-2023-8140
Radicado No 3-2024-93
Memorando 3-2024-607,pdf
Acta simulacro derrames, pdf
Hallazgo PMI 853 b Capacita [SIC]Riesgo Químico, Aseo y cafetería, julio de 2023
Informe Acciones Correctivas Riesgo Químico (1)
Informe Simulacro Riesgo Químico - Secretaría del Hábitat
Riesgo químico Brigada - PIGA 18 de abril
Memorando  3-2024-3330</t>
  </si>
  <si>
    <t xml:space="preserve">EVIDENCIA
Radicado No. 3-2023-9792
PG03-FO389 LDM corte 27 dic 2023
Radicado 3-2023-9624
PG03-IN44 Instructivo para elaborar documentos que se requieran incorporar al Sistema Integrado de Gestión de la Entidad versión 8 </t>
  </si>
  <si>
    <t>EVIDENCIA
Radicado No. 3-2023-9792
PG03-FO389 LDM corte 27 dic 2023
Radicado 3-2023-9624
PG03-IN44 Instructivo para elaborar documentos que se requieran incorporar al Sistema Integrado de Gestión de la Entidad versión 8 Solicitud Creación, Anulación o Modificación de Documentos</t>
  </si>
  <si>
    <t>EVIDENCIA
3-2023-9632
3-2024-4258
3-2025-9187
PG03-IN53 Guia de Compras Pueblicas Sostenibles.pdf</t>
  </si>
  <si>
    <t xml:space="preserve">
EVIDENCIA
3-2024-4258
3-2025-9187
3-2024-4479_1 Socialización guía de compras.pdf</t>
  </si>
  <si>
    <t>EVIDENCIA
3-2024-4258
3-2024-1707
3-2025-9187</t>
  </si>
  <si>
    <t>EVIDENCIA
3-2024-4555.pdf
Publicacion 11 de junio de 2024.pdf
Publicacion 2 de enero de 2024.pdf
Publicacion corte 1 de abril de 2024.pdf</t>
  </si>
  <si>
    <t>EVIDENCIA
3-2024-4258
3-2025-9187
PG03-FO824 Matriz de riesgo y oportunidades SGA V1.xlsx</t>
  </si>
  <si>
    <t>EVIDENCIA
 3-2024-3917</t>
  </si>
  <si>
    <t>EVIDENCIA
Registros de seguimiento SIGA y BTE de la Subdirección de Apoyo a la Construcción, Subdirección de Barrios, Subdirección de Participación y  Relaciones con la Comunidad y Subdirección de Operaciones</t>
  </si>
  <si>
    <t>EVIDENCIA
3-2024.4258
3-2025-9187
PG03-FO810 Matriz de requisitos legales Ambiental.xlsx</t>
  </si>
  <si>
    <t xml:space="preserve">
EVIDENCIA
3-2024-3162_1_Solicitud_Concepto_Art_6.pdf
Respuesta jurídica 3-2024-4142_1.pdf</t>
  </si>
  <si>
    <t xml:space="preserve">
EVIDENCIA
Concepto Tecnico Decreto 058 de 2018.pdf
Solcitud Cambio 058-Pedir-DTS.pdf</t>
  </si>
  <si>
    <t>EVIDENCIA
3-2024-754_1_IVC_SDHT.pdf
ENTIDADES CONSULTADAS.zip
RESPUESTAS.zip</t>
  </si>
  <si>
    <t>EVIDENCIA
PG03-IN49 Instructivo para la atención de emergencias  y simulacros ambientales V4
3-2025-9187</t>
  </si>
  <si>
    <t>EVIDENCIA
PG03-FO944 Formato de Evaluación de Simulacros Ambientales 
3-2025-9187</t>
  </si>
  <si>
    <t>3-2024-754_1_IVC_SDHT.pdf
ENTIDADES CONSULTADAS.zip
RESPUESTAS.zip
Evidencia pantallazo contador tramites en la VUC. jpeg
Evidencia pantallazo contador tramites en la VUC 2.jpeg</t>
  </si>
  <si>
    <t xml:space="preserve">
EVIDENCIA
3-2024.4258
3-2025-9187
Acta Mesa de Trabajo TH.pdf</t>
  </si>
  <si>
    <t>EVIDENCIA
DOCUMENTO ESTUDIO DE SECTOR.pdf
DOCUMENTO ESTUDIOS PREVIOS.pdf
Envió radicado reiteración caja de vivienda 1-2024-28447.pdf
Envio radicado solicitud caja 1-2024-28172.pdf
Respuesta caja de vivienda 2-2024-22734_1_Sol_Inf_BDM-CVP.pdf
Respuesta caja de vivienda 2-2024-29503_1.pdf
Formato cotización de materiales.xlsx</t>
  </si>
  <si>
    <t xml:space="preserve">
EVIDENCIA
3-2024-7001
3-2024-7002
3-2024-7082
3-2025-9101</t>
  </si>
  <si>
    <t xml:space="preserve">
EVIDENCIA
3-2024-4258
3-2025-9187 
Matriz de aspectos e impactos ambientales PG03-FO796- V3 _ Diligenciado</t>
  </si>
  <si>
    <t>EVIDENCIA
Propuestas racionalizacion consecutivas de Marzo a Diciembre</t>
  </si>
  <si>
    <t xml:space="preserve">
EVIDENCIA
PM02-FO520_Paso_prod_opt_y_autom_V1_-_Módulo_R&amp;S 2_2-V1_firmado.pdf
Evidencia pantallazo modulo RYS en la VUC.jpeg
Evidencia pantallazo modulo RYS en la VUC 3.jpeg
Evidencia pantallazo modulo RYS en la VUC 2.jpeg
Módulo para la gestión de propuestas de racionalización1</t>
  </si>
  <si>
    <t>EVIDENCIA
3-2025-6585
1-2024-31393_1.PDF
1-2024-31394_1.PDF
MVAL_07042 Jose Manuel Ramirez
VISITAS FABIO Y RUBIEL LEY 80
2-2024-36870_1
2-2024-36871_1
ACTA_USME_1
VISITAS FABIO Y RUBIEL LEY 80</t>
  </si>
  <si>
    <t>EVIDENCIA
PG03-FO797, Seguimiento al consumo de agua  -V3",  
PG03-FO798, Inventario de sistemas hidrosanitarios  - V3, 
PG03-FO799, Revisión  de sistemas Hidrosanitarios  y puntos de agua  V3, 
PG03-FO800, Revisión de fugas de agua no perceptibles (no visibles) - V3, 
PG03-FO850, Inspección  puntos de almacenamiento temporal de residuos-V3, 
PG03-FO851, Inspección de puntos ecológicos y contenedores-V3, 
PG03-FO852, Registro-Control -Medición y Seguimiento Consumos de Mantenimiento -V3, 
PG03-FO853, Registro-Control -Medición y Seguimiento  Gestión  Llantas Usadas -V3, 
PG03-FO858, Seguimiento  consumo de energías  Precipita por sede- V3 , 
PG03-FO859, Inventario de sistemas de iluminación -V3, 
PG03-FO861, Registro  control de apagado  de equipos-V3, 
PG03-FO898, Formato desarrollo actividades PIGA-V3</t>
  </si>
  <si>
    <t>EVIDENCIA
3-2024-4258
3-2025-9187
Acta Mesa de Trabajo Subdirección Administrativa.pdf
Acta Mesa de Trabajo Subsecretaría Operativa.pdf
PG03-IN53 Guía de Compras Públicas Sostenibles V4.pdf</t>
  </si>
  <si>
    <t xml:space="preserve">
EVIDENCIA
3-2024-4258
3-2025-9187
Acta Mesa de Trabajo Subdirección Administrativa.pdf
Acta Mesa de Trabajo Subsecretaría Operativa.pdf
PG03-IN53 Guía de Compras Públicas Sostenibles V4.pdf</t>
  </si>
  <si>
    <t xml:space="preserve">
EVIDENCIA
PG03-FO800,  Revisión de fugas de agua no perceptibles (no visibles) - V3</t>
  </si>
  <si>
    <t xml:space="preserve">
EVIDENCIA
3-2024-2636
3-2025-9187
3-2024-2636_1 SOLICITUD INFORMACION CONTROL APAGADO DE EQUIPOS.pdf</t>
  </si>
  <si>
    <t xml:space="preserve">
EVIDENCIA
3-2024.4258</t>
  </si>
  <si>
    <t xml:space="preserve">
EVIDENCIA
 PG03-FO898 Formato Desarrollo de Actividades PIGA-V3</t>
  </si>
  <si>
    <t xml:space="preserve">
EVIDENCIA
3-2024-4258</t>
  </si>
  <si>
    <t xml:space="preserve">
EVIDENCIA
3-2024-4258
3-2025-9187</t>
  </si>
  <si>
    <t xml:space="preserve">
EVIDENCIA
PG03-PR16 Procedimiento Programa  Consumo Sostenible - V2</t>
  </si>
  <si>
    <t xml:space="preserve">
EVIDENCIA
3-2024-4258
3-2025-9187
Acta Mesa de Trabajo Subdirección Administrativa.pdf
Acta Mesa de Trabajo Subsecretaría Operativa,pdf</t>
  </si>
  <si>
    <t xml:space="preserve">EVIDENCIA
Instructivo para la atención de emergencias y simulacros ambientales,  PG03-IN49 </t>
  </si>
  <si>
    <t xml:space="preserve">
EVIDENCIA
Radicado 3-2024-3410
Radicado 3-2024-3382
878. Anexo VALIDACIÓN DOCUMENTOS Rad 3-2024-3382
Radicado 3-2024-2839
Radicado 3-2024-4483_1.pdf
ANX-2024-4579_3. zip, que contiene:
Acta revisión procedimientos Subdirección prevención Jun 21.pdf
Lista asistencia Apertura General a Auditoria Jun 12.pdf
Lista asistencia Cierre auditoría interna Jun 21.pdf
Lista asistencia revisión documental proceso SIVC.pdf
listado asistencia - Apertura auditoría interna a SIVC Jun 20.pdf
ANX-2024-8419_3.
Correo_Edgar Daniel Castillo Mendieta - Outlook
FORMATOS
Revisión y validación de Formatos Procedimiento Enajenadores
Revisión y Validación de los Formatos
SOL-C-PM05-FO943 V0
Solicitud Creación, Anulación o Modificación de Documentos PM05-FO180, PM05-FO539
Solicitud creación, anulación o modificación de formatos PM05-FO714 Estados Financieros
Solicitud de modificación del Formato PM05-FO86 Radicación de Documentos
Solicitud Revisión y Validación Formatos Procedimiento Enajenadores
SOL-M-PM05-FO86 V14, PM05-FO403 V8, PM05-FO248 V8, PM05-FO124 V6, PM05-PR33 V9
SOL-M-PM05-FO107 V13</t>
  </si>
  <si>
    <t xml:space="preserve">
EVIDENCIA
Radicado 3-2024-3410
Radicado 3-2024-3382
Radicado 3-2024-4483_1.pdf
ANX-2024-4579_3. zip, que contiene:
Acta revisión procedimientos Subdirección prevención Jun 21.pdf
Lista asistencia Apertura General a Auditoria Jun 12.pdf
Lista asistencia Cierre auditoría interna Jun 21.pdf  
Lista asistencia revisión documental proceso SIVC.pdf
listado asistencia - Apertura auditoría interna a SIVC Jun 20.pdf
ACTA DE REUNION 06 JUNIO AREA JURIDICA.pdf
ACTA DE REUNON 04 JUNIO AREA TECNICA.pdf
CamScanner 05-12-2024 14.16.pdf
CamScanner 29-11-2024 09.21.pdf
REUNION 04 JUNIO AREA FINANCIERA.pdf
3-2025-144</t>
  </si>
  <si>
    <t xml:space="preserve">
EVIDENCIA
Radicado No 3-2024-3410
Radicado No 3-2024-3382
Memorando No 3-2024-2999
Anexo Radicado 3-2024-2999
Anexo 2 rad 3-2024-1262 formulario CB-402f
Memorando 3-2024-2966
Memorando 3-2024-1262 respuesta a memorando 3-2024-720
Anexo Rad 3-2024-1262
Formulario CB-0402F
Anexo 3.2.1.1. Acción 2 Muestra Aleatoria No 2 cobro persuasivo
3-2024-10344.pdf
3-2024-6849.pdf
Anexo 3-2024-6849 muestra aleatoria 3. xlsx
Formulario CB-402F PLAN DE MEJORAMIENTO - Dic 27. xlsx
880. Anexo 1 Rad 3-2024-2999.zip</t>
  </si>
  <si>
    <t xml:space="preserve">
EVIDENCIA
Radicado No 3-2024-3410
881. Anexo Actualización Normograma SICV.xlsx
3-2025-144</t>
  </si>
  <si>
    <t>EVIDENCIA
Memorando 3-2024-3410
Memorando 3-2025-144
Acta de Documentos de Mapa de Riesgos Firmada_signed.pdf</t>
  </si>
  <si>
    <t xml:space="preserve">
EVIDENCIA
Memorando 3-2024-3410
Memorando 3-2025-144
Acta de Documentos de Mapa de Riesgos Firmada_signed.pdf</t>
  </si>
  <si>
    <t xml:space="preserve">
EVIDENCIA
Radicado No 3-2024-3410
884.Formulacion proyectos de inversión 7812, Actualización
Informe de seguimiento al proyecto de inversión 7812
Radicado 3-2024-6698
ANX-2024-6842_3.zip, que contiene:
EVIDENCIAS CON CORTE A SEPTIEMBRE 2024
publicación web e informe segundo trimestre 11 de septiembre.pdf
Seguimiento publicación 5 de agosto.pdf
Correo_ Edgar Daniel Castillo Mendieta - Outlook.pdf
Correo_ Edgar Daniel Castillo Mendieta - Outlook (1).pdf
Proyectos de Inversión _ Secretaría del Hábitat (1).pdf
Proyectos de Inversión _ Secretaría del Hábitat (1) (1).pdf  
UBICACION</t>
  </si>
  <si>
    <t xml:space="preserve">
EVIDENCIA
Radicado No 3-2024-3410
885 Invitación a Capacitación SIGA, PQRSD Mayo 10 de 2024
885. Listado de asistencia a Capacitación SIGA, PQRSD del 10 de mayo de 2024   </t>
  </si>
  <si>
    <t>EVIDENCIA
Radicado 3-2025-6568
ACUERDO DE GESTIÓN  SUB ADMINISTRATIVA VIGENCIA 2025  rv.pdf
Reporte ranking calidad agosto 2024.pdf
Reporte ranking calidad julio 2024.pdf
Reporte ranking calidad junio 2024.pdf
Reporte ranking calidad mayo 2024.pdf
Reporte ranking calidad octubre 2024.pdf
Reporte ranking calidad septiembre 2024.pdf</t>
  </si>
  <si>
    <t xml:space="preserve">
EVIDENCIA
Radicado 3-2025-6568
Capacitaciones y sensibilizaciones PQRSD</t>
  </si>
  <si>
    <t xml:space="preserve">
EVIDENCIA
Radicado 3-2025-6568
Importante! Reporte de peticiones pendientes por gestionar y vencidas por dependencia corte al 01 de mayo de 2024.pdf
Importante! Reporte de peticiones pendientes por gestionar y vencidas por dependencia corte al 03 de julio de 2024.pdf
Importante! Reporte de peticiones pendientes por gestionar y vencidas por dependencia corte al 05 de junio de 2024.pdf
Importante! Reporte de peticiones pendientes por gestionar y vencidas por dependencia corte al 08 de mayo de 2024.pdf
Importante! Reporte de peticiones pendientes por gestionar y vencidas por dependencia corte al 11 de julio de 2024.pdf
Importante! Reporte de peticiones pendientes por gestionar y vencidas por dependencia corte al 12 de junio de 2024.pdf
Importante! Reporte de peticiones pendientes por gestionar y vencidas por dependencia corte al 15 de mayo de 2024.pdf
Importante! Reporte de peticiones pendientes por gestionar y vencidas por dependencia corte al 20 de junio de 2024.pdf
Importante! Reporte de peticiones pendientes por gestionar y vencidas por dependencia corte al 22 de mayo de 2024.pdf
Importante! Reporte de peticiones pendientes por gestionar y vencidas por dependencia corte al 24 de abril de 2024.pdf
Importante! Reporte de peticiones pendientes por gestionar y vencidas por dependencia corte al 27 de junio de 2024.pdf
Importante! Reporte de peticiones pendientes por gestionar y vencidas por dependencia corte al 29 de mayo de 2024.pdf
Importante! Reporte de peticiones pendientes por gestionar y vencidas por dependencia corte al 01 de agosto de 2024.pdf
Importante! Reporte de peticiones pendientes por gestionar y vencidas por dependencia corte al 03 de octubre de 2024.pdf
Importante! Reporte de peticiones pendientes por gestionar y vencidas por dependencia corte al 05 de diciembre de 2024.pdf
Importante! Reporte de peticiones pendientes por gestionar y vencidas por dependencia corte al 05 de septiembre de 2024.pdf
Importante! Reporte de peticiones pendientes por gestionar y vencidas por dependencia corte al 06 de noviembre de 2024.pdf
Importante! Reporte de peticiones pendientes por gestionar y vencidas por dependencia corte al 07 de agosto de 2024.pdf
Importante! Reporte de peticiones pendientes por gestionar y vencidas por dependencia corte al 09 de octubre de 2024.pdf
Importante! Reporte de peticiones pendientes por gestionar y vencidas por dependencia corte al 12 de septiembre de 2024.pdf
Importante! Reporte de peticiones pendientes por gestionar y vencidas por dependencia corte al 13 de noviembre de 2024.pdf
Importante! Reporte de peticiones pendientes por gestionar y vencidas por dependencia corte al 14 de agosto de 2024.pdf
Importante! Reporte de peticiones pendientes por gestionar y vencidas por dependencia corte al 16 de octubre de 2024.pdf
Importante! Reporte de peticiones pendientes por gestionar y vencidas por dependencia corte al 17 de julio de 2024.pdf
Importante! Reporte de peticiones pendientes por gestionar y vencidas por dependencia corte al 18 de septiembre de 2024.pdf
Importante! Reporte de peticiones pendientes por gestionar y vencidas por dependencia corte al 20 de noviembre de 2024.pdf
Importante! Reporte de peticiones pendientes por gestionar y vencidas por dependencia corte al 22 de agosto de 2024.pdf
Importante! Reporte de peticiones pendientes por gestionar y vencidas por dependencia corte al 23 de octubre de 2024.pdf
Importante! Reporte de peticiones pendientes por gestionar y vencidas por dependencia corte al 24 de julio de 2024.pdf
Importante! Reporte de peticiones pendientes por gestionar y vencidas por dependencia corte al 25 de septiembre de 2024.pdf
Importante! Reporte de peticiones pendientes por gestionar y vencidas por dependencia corte al 26 de noviembre de 2024.pdf
Importante! Reporte de peticiones pendientes por gestionar y vencidas por dependencia corte al 29 de agosto de 2024.pdf
Importante! Reporte de peticiones pendientes por gestionar y vencidas por dependencia corte al 30 de octubre de 2024.pdf
Importante! Reporte de peticiones pendientes por gestionar y vencidas por dependencia corte al 03 de abril de 2024.pdf
Importante! Reporte de peticiones pendientes por gestionar y vencidas por dependencia corte al 10 de abril de 2024.pdf
Importante! Reporte de peticiones pendientes por gestionar y vencidas por dependencia corte al 18 de abril de 2024.pdf
Reporte de peticiones pendientes por gestionar y vencidas por dependencia corte al 03 de abril de 2024.pdf
Reporte de peticiones pendientes por gestionar y vencidas por dependencia corte al 10 de abril de 2024.pdf
Reporte de peticiones pendientes por gestionar y vencidas por dependencia corte al 18 de abril de 2024.pdf</t>
  </si>
  <si>
    <t xml:space="preserve">
EVIDENCIA
Radicado 3-2025-6568
Capacitaciones y sensibilizaciones protocolos</t>
  </si>
  <si>
    <t>EVIDENCIA
Radicado 3-2025-6568
ANX-2024-4987_2 (1).docx
ANX-2024-10314_2 (1).docx
Sistema de Gestión Documental - WebSigac.pdf
Sistema de Gestión Documental - WebSigac 1.pdf</t>
  </si>
  <si>
    <t xml:space="preserve">
EVIDENCIA
Radicado 3-2025-6568
asistencia (1).xlsx
asistencia (2).xlsx
asistencia (3).xlsx
asistencia (4).xlsx
ASISTENCIA CAPACITACIÓN PESV.xlsx
asistencia.xlsx
Día del Servidor Público - Jornada de Reinducción(1-71).xlsx
ENCUESTA Y PARTICIPACIÓN EN ACTIVIDADES DEL SG-SST (1-1690).xlsx
ENCUESTA Y PARTICIPACIÓN EN ACTIVIDADES DEL SG-SST (1-1757).xlsx
Registro de Asistencia y Evaluación de las actividades de Talento Humano 2024 (1).xlsx
Registro de Asistencia y Evaluación de las actividades de Talento Humano 2024 (2).xlsx
Registro de Asistencia y Evaluación de las actividades de Talento Humano 2024(1-1000) (1) (1).xlsx
Registro de Asistencia y Evaluación de las actividades de Talento Humano 2024(1-1000) (1).xlsx
Registro de Asistencia y Evaluación de las actividades de Talento Humano 2024(1-1000).xlsx
Registro de Asistencia y Evaluación de las actividades de Talento Humano 2024(1-328) (1).xlsx
Registro de Asistencia y Evaluación de las actividades de Talento Humano 2024(1-328) (2).xlsx
Registro de Asistencia y Evaluación de las actividades de Talento Humano 2024(1-328).xlsx
Registro de Asistencia y Evaluación de las actividades de Talento Humano 2024(1-548).xlsx
Registro de Asistencia y Evaluación de las actividades de Talento Humano 2024(1-671) (1).xlsx
Registro de Asistencia y Evaluación de las actividades de Talento Humano 2024(1-671).xlsx
Registro de Asistencia y Evaluación de las actividades de Talento Humano 2024(1-671) (2).xlsx
Registro de Asistencia y Evaluación de las actividades de Talento Humano 2024(1-944).xlsx
Registro de Asistencia y Evaluación de las actividades de Talento Humano 2024(1-671) (3).xlsx</t>
  </si>
  <si>
    <t>EVIDENCIA
Radicado 3-2025-432
	Radicado 3-2025-259
ANX-2025-415_2.zip, que contiene:
	Radicado 3-2024-10032_1.pdf
ANX-2024-10216_3.pdf
Meeting - Informe de asistencia 11-21-24.csv
Meeting - Informe de asistencia 12-06-24.csv
Meeting - Informe de asistencia 12-11-24.csv
PS04-PR02 Procedimiento de Ejecución Contable V11.pdf
PUBLICACION PROCEDIMIENTO.pdf
Revisión procedimiento de Ejecución Contable 03-12-2024.pdf
Revisión procedimiento de Ejecución Contable 06-12-2024.pdf
Revisión Procedimiento de Ejecución Contable 27-11-202.pdf
Revisión y aclaración puntos del procedimiento Contable 11-12-2024.pdf
Segunda revisión- Procedimiento 21-11-2024.pdf
SOCIALIZACION PROCEDIMIENTO.pdf</t>
  </si>
  <si>
    <t xml:space="preserve">
EVIDENCIA
Radicado 3-2025-259
ANX-2025-250_3.zip
008-2 dev rendimientos  convenio 499.pdf
008-3 incap. Vilma Prada 78.136.pdf
008-6  intereses arl 1.700.pdf</t>
  </si>
  <si>
    <t xml:space="preserve">
EVIDENCIA
3-2025-259
acta plan terrazas
convenio 686-2021 Plan terrazas
Capac Recursos Públicos</t>
  </si>
  <si>
    <t xml:space="preserve">
EVIDENCIA
Acta No 3 Reunión control Interno 14-04-2023
Correos electrónicos
Documentos Borrador
3-2025-6491
PE01-PR07 Procedimiento Seguimiento y Evaluación V3 P</t>
  </si>
  <si>
    <t xml:space="preserve">
EVIDENCIA
Acta No. 1-2025 del 03 de junio de 2025
Reunión Autocontrol OCI Junio 2025</t>
  </si>
  <si>
    <t xml:space="preserve">
EVIDENCIA
Segundo Comité Institucional de Coordinación de Control Interno del 26 de junio de 2025
Presentación
Correos electrónicos
Acciones Suscritas en el Plan de Sostenibilidad de MIPG 2024
SEGUIMIENTO AL AVANCE DE ACCIONES DE MEJORA - FURAG 2023 v2
3-2024-8214</t>
  </si>
  <si>
    <t>EVIDENCIA
PAA 2025 versión 3</t>
  </si>
  <si>
    <t>EVIDENCIA
PE01-PR07 Procedimiento Seguimiento y Evaluación V3 P.pdf
PE01-PR07 Procedimiento Seguimiento y Evaluación V3.pdf</t>
  </si>
  <si>
    <t xml:space="preserve">
EVIDENCIA
3-2024-7335_1.pdf
3-2025-4055_1.pdf
3-2025-6230_1.pdf
3-2025-6587.pdf
PE01-PR07 Procedimiento Seguimiento y Evaluación V3 P.pdf</t>
  </si>
  <si>
    <t>EVIDENCIA
3-2025-9214</t>
  </si>
  <si>
    <t xml:space="preserve">
EVIDENCIA
3-2024-6258
3-2024-7936
3-2024-8911
3-2024-9573
3-2025-1319
3-2025-1320
3-2025-1804, que contiene el enlace: https://sdht.sharepoint.com/:f:/s/site.subdireccion.programasyproyectos/EiIxiHyBATNHqy_dqoZ7S5MBGA7tu4Mq0_7sJLR_Mr_yvg?email=miguel.pardo@habitatbogota.gov.co&amp;e=kNUfGZ, en el cual se encuentran las siguientes carpetas:
PMI971: contiene   Seguimiento PIGA Septiembre.pdf, Seguimiento PIGA Octubre.pdf, Seguimiento PIGA Noviembre.pdf, Seguimiento PIGA Diciembre.pdf.</t>
  </si>
  <si>
    <t>EVIDENCIA
3-2024-6258
3-2024-7936
3-2024-8911
3-2024-9573
3-2025-1319
3-2025-1320
3-2025-1804, que contiene el enlace: https://sdht.sharepoint.com/:f:/s/site.subdireccion.programasyproyectos/EiIxiHyBATNHqy_dqoZ7S5MBGA7tu4Mq0_7sJLR_Mr_yvg?email=miguel.pardo@habitatbogota.gov.co&amp;e=kNUfGZ, en el cual se encuentran las siguientes carpetas:
PMI973: contiene Modificación indicador 011 aprobado.pdf, H.V.I 011- Plan de Gasto Publico V3.pdf</t>
  </si>
  <si>
    <t>EVIDENCIA
3-2024-6258
3-2024-7936
3-2024-8911
3-2024-9573
3-2025-1319
3-2025-1320
3-2025-1804, que contiene el enlace: https://sdht.sharepoint.com/:f:/s/site.subdireccion.programasyproyectos/EiIxiHyBATNHqy_dqoZ7S5MBGA7tu4Mq0_7sJLR_Mr_yvg?email=miguel.pardo@habitatbogota.gov.co&amp;e=kNUfGZ, en el cual se encuentran las siguientes carpetas:
PMI974: contiene No 1 Informe Institucional ejecución y metas PDD.pdf, No 2 Informe Institucional ejecución y metas PDD.pdf, No 3 Informe Institucional ejecución y metas PDD.pdf, No 4 Informe Institucional ejecución y metas PDD.pdf</t>
  </si>
  <si>
    <t xml:space="preserve">
EVIDENCIA
3-2025-7353
DTS_Programa de Mejoramiento Vivienda.pdf</t>
  </si>
  <si>
    <t xml:space="preserve">
EVIDENCIA
3-2025-7353
Documento de Formulacion PI 8090.pdf</t>
  </si>
  <si>
    <t xml:space="preserve">
EVIDENCIA
3-2025-7353
 3-2025-6758
ANX-2025-6931_3.xls</t>
  </si>
  <si>
    <t xml:space="preserve">
EVIDENCIA
3-2025-6239
Acta 19 Comité Operativo Conv 686-2021.pdf</t>
  </si>
  <si>
    <t>EVIDENCIA
3-2025-6239
Acta 19 Comité Operativo Conv 686-2021.pdf</t>
  </si>
  <si>
    <t xml:space="preserve">
EVIDENCIA
3-2025-9192
Publicacion MRG_MRC
29072025_Acta_actualizacion_MRG_MRC-2
03072025_Acta_actualizacion_MRG_MRC-2</t>
  </si>
  <si>
    <t>SI</t>
  </si>
  <si>
    <t>NO</t>
  </si>
  <si>
    <t>Reformulacion</t>
  </si>
  <si>
    <t>1. Revisar el control del riesgo 28, para verificar si es un documento viable al momento de medir el riesgo</t>
  </si>
  <si>
    <t>2. Realizar mesas de trabajo para verificar la documentación generada por el proceso y realizar los tramites correspondientes para codificar e incorporar en el mapa interactivo.</t>
  </si>
  <si>
    <t>3. Realizar capacitación a los colaboradores nuevos sobre el manejo de la documentación expedida por el proceso.</t>
  </si>
  <si>
    <t xml:space="preserve"> 18-11-2024</t>
  </si>
  <si>
    <t>12/18/2024</t>
  </si>
  <si>
    <t>1.Documentar las acciones de mejoras que se identifican en el marco mejora continúa identificados por el proceso.</t>
  </si>
  <si>
    <t>2. Preparar y socializar el informe de evaluación y seguimiento respecto del trámite de respuesta a los requerimientos de los entes de control.</t>
  </si>
  <si>
    <t>1. Incluir en el Manual de Contratación los lineamientos y controles para la presentación de soportes al Comité de Contratación, que aseguren el cumplimiento de los requisitos contractuales requeridos.</t>
  </si>
  <si>
    <t xml:space="preserve"> 30/12/2024 </t>
  </si>
  <si>
    <t>2. Revisar y actualizar la caracterización asociada al proceso de gestión documental</t>
  </si>
  <si>
    <t xml:space="preserve">2. Revisar y actualizar el procedimiento PE01PR07 Eval y Seguimiento_V2. 
</t>
  </si>
  <si>
    <t>3. Estandarizar los métodos, estructura y contenido de los informes de seguimiento, evaluación y auditoría interna.</t>
  </si>
  <si>
    <t>1. Estandarizar los métodos, estructura y contenido de los informes de seguimiento, evaluación y auditoría interna.</t>
  </si>
  <si>
    <t xml:space="preserve">2. Socializar al equipo de contratación y aquellos que intervienen el Manual de Contratación </t>
  </si>
  <si>
    <t>1  Se aclara en plan de acción que el contratista BUILDING SAS Contrato de obra No. 994-2022 e Interventoría INPLAYCO SAS Contrato 1009 de 2022, terminan obra el 14 de mayo de 2023. Por tanto, las acciones que se presentan a continuación corresponderán a la etapa de cierre y liquidación contractual. 
Acción:
1. Elaborar, establecer e implementar "Anexo Ambiental y SST" para los contratos diferentes a los contratos de Prestación de Servicios persona natural suscritos por el proceso de Gestión Territorial del Hábitat.</t>
  </si>
  <si>
    <t xml:space="preserve"> 3/01/2024</t>
  </si>
  <si>
    <t>1.Revisar el listado maestro de documentos y ajustar las inconsistencias encontradas.</t>
  </si>
  <si>
    <t>3. Actualizar el instructivo PG03-IN44 Instructivo para elaborar documentos que se requieran incorporar al Sistema Integrado de Gestión de la Entidad, con la indicación de incluir las fechas de tramites dentro de los formatos</t>
  </si>
  <si>
    <t>2. Solicitar a los procesos la revisión de su documentación para adelantar la depuración del mapa interactivo</t>
  </si>
  <si>
    <t xml:space="preserve">3. La subdirección Administrativa a través del proceso de Talento Humano-Seguridad y Salud en el trabajo, validará que las empresas que prestan servicios a la SDHT como aquellas de servicios generales , vigilancia, administración del edificio, lleven a cabo las  capacitaciones a sus trabajadores en manejo de sustancias químicas. Igualmente gestionará con la ARL  la sensibilización a  funcionarios y contratistas que tengan actividades relacionadas con el manejo de sustancias químicas
</t>
  </si>
  <si>
    <t>2  Se aclara en plan de acción que el contratista BUILDING SAS Contrato de obra No. 994-2022 e Interventoría INPLAYCO SAS Contrato 1009 de 2022, terminan obra el 14 de mayo de 2023. Por tanto, las acciones que se presentan a continuación corresponderán a la etapa de cierre y liquidación contractual. 
2. Socializar a los contratistas de Obra, Interventoría y Consultoría el Anexo Ambiental y SST que contiene el Procedimiento PG03-PR16 Consumo Sostenible V1, la Guía de Compras Públicas sostenibles V3, las cláusulas Ambientales para la Adquisición de Bienes y/o Servicios y el contenido mínimo que se debe registrar en la Matriz de Identificación de Aspectos e Impactos Ambientales (MAIA)"</t>
  </si>
  <si>
    <t>2 Informes en el 2022.</t>
  </si>
  <si>
    <t>Uno (1)</t>
  </si>
  <si>
    <t>A. 100%
B. 80%</t>
  </si>
  <si>
    <t>A. Uno (1)
B. 80%</t>
  </si>
  <si>
    <t>Una</t>
  </si>
  <si>
    <t xml:space="preserve">Tres </t>
  </si>
  <si>
    <t xml:space="preserve">
Un informe final por contrato vigente
</t>
  </si>
  <si>
    <t>Un acta de socialización
del componente ambiental para los contratos
suscritos</t>
  </si>
  <si>
    <t>Un documento creado</t>
  </si>
  <si>
    <t>Una actualización guía de compras públicas sostenibles</t>
  </si>
  <si>
    <t xml:space="preserve">Una Actualización PG03-FO810 Matriz de requisitos legales Ambiental.
</t>
  </si>
  <si>
    <t>Una Actualización PG03-IN49 Instructivo para la atención de emergencias y simulacros ambientales</t>
  </si>
  <si>
    <t>Un formato creado</t>
  </si>
  <si>
    <t>Una mesa de trabajo realizada</t>
  </si>
  <si>
    <t>Una actualización de la Matriz de Aspectos e Impactos Ambientales</t>
  </si>
  <si>
    <t>12 formatos actualizados</t>
  </si>
  <si>
    <t>Un formato actualizado</t>
  </si>
  <si>
    <t>Un seguimiento realizado</t>
  </si>
  <si>
    <t>Un procedimiento actualizado</t>
  </si>
  <si>
    <t>Un instructivo  actualizado</t>
  </si>
  <si>
    <t xml:space="preserve"> Informes semestrales</t>
  </si>
  <si>
    <t>Cuatro  (4)</t>
  </si>
  <si>
    <t>1 Documento actualizado</t>
  </si>
  <si>
    <t xml:space="preserve"> Seguimiento de manera mensual a las solicitudes enviadas mediante cuadro de control.</t>
  </si>
  <si>
    <t>Constituir el acto administrativo</t>
  </si>
  <si>
    <t>No. de SDVE con documentos reconstruidos  / Total de Subsidios a reconstruir</t>
  </si>
  <si>
    <t>Informe consolidado Mensual</t>
  </si>
  <si>
    <t>Documentos codificados en el SIG</t>
  </si>
  <si>
    <t>Capacitaciones trimestrales a los servidores</t>
  </si>
  <si>
    <t>Estudio de control de riesgos del proceso</t>
  </si>
  <si>
    <t>Mesas de trabajo para revisar los procedimientos y documentos del proceso.</t>
  </si>
  <si>
    <t>Capacitaciones de sensibilización en manejo de documentación expedida por el proceso.</t>
  </si>
  <si>
    <t>Matriz de Aspectos e Impactos Ambientales</t>
  </si>
  <si>
    <t>Actualización del Formato Planificación de objetivos ambientales y desempeño del SGA</t>
  </si>
  <si>
    <t>A. Capacitaciones sobre documentación de formatos
B. Porcentaje de aprobación de evaluación de conocimiento del SIG</t>
  </si>
  <si>
    <t>Lineamiento de revisión documental</t>
  </si>
  <si>
    <t>A. Herramientas para uso y manejo del SIG
B. Porcentaje de aprobación de evaluación de conocimiento del SIG</t>
  </si>
  <si>
    <t>Herramientas para uso y manejo del SIG</t>
  </si>
  <si>
    <t>Diagnóstico para identificar las posibilidades de integración de sistemas de gestión en la SDHT</t>
  </si>
  <si>
    <t>Comunicación</t>
  </si>
  <si>
    <t>Informe mensual de supervisión de contratos de interventoría de obra vigentes</t>
  </si>
  <si>
    <t>Informe mensual de interventoría del contrato de obra</t>
  </si>
  <si>
    <t>Capacitaciones realizadas de norma general de archivo</t>
  </si>
  <si>
    <t>PIC 2025</t>
  </si>
  <si>
    <t>Curso Plataforma
E - Learning</t>
  </si>
  <si>
    <t>Actualización Procedimiento PS01-PR19</t>
  </si>
  <si>
    <t>Sensibilización Procedimiento PS01-PR19</t>
  </si>
  <si>
    <t>Sensibilización objetivos de política ambiental</t>
  </si>
  <si>
    <t>Informe de satisfacción ciudadana mejorado</t>
  </si>
  <si>
    <t>Conectividad Canal de atención virtual (CHAT)</t>
  </si>
  <si>
    <t>Cualificación Lenguaje Claro</t>
  </si>
  <si>
    <t>Sensibilización de oferta de servicios del SDHT</t>
  </si>
  <si>
    <t>Una actualización realizada y reporte anual.</t>
  </si>
  <si>
    <t>Solicitud concepto de actualización formato de listado maestro de documento</t>
  </si>
  <si>
    <t>Validación de Riesgos asociados al proceso</t>
  </si>
  <si>
    <t>Actualización de la Caracterización</t>
  </si>
  <si>
    <t>Socialización metas programa PIGA</t>
  </si>
  <si>
    <t>Plan de mejoramiento</t>
  </si>
  <si>
    <t>Socialización Programada/ Socialización ejecutada</t>
  </si>
  <si>
    <t>Documento creado o actualizado</t>
  </si>
  <si>
    <t>Formato actualizado/ formato Programado</t>
  </si>
  <si>
    <t xml:space="preserve">Método estandarizado/ métodos Programados </t>
  </si>
  <si>
    <t>Socialización realizada</t>
  </si>
  <si>
    <t>Indicadores revisados y/o actualizados</t>
  </si>
  <si>
    <t>Caracterización actualizada</t>
  </si>
  <si>
    <t xml:space="preserve">Número de comunicaciones/ Número de alertas </t>
  </si>
  <si>
    <t>Elaboración informe</t>
  </si>
  <si>
    <t>Número de procesos de contratación que tengan como resultado la puesta en marcha de sistema de turnos.</t>
  </si>
  <si>
    <t>Termohigrómetros calibrados/Total de termohigrómetros</t>
  </si>
  <si>
    <t xml:space="preserve">Informe Final de interventoría 
No. de informe final de interventoría / No. Contrato vigente (994- 2022 obra- 1009- 2022 Interventoría)
</t>
  </si>
  <si>
    <t>Socialización de documento y anexos del PG03-PR16Procedimiento programa Consumo Sostenible
No. de socializaciones realizadas / Una socialización programada</t>
  </si>
  <si>
    <t>actividades realizadas / Actividades programadas</t>
  </si>
  <si>
    <t>Ajuste del Listado Maestro</t>
  </si>
  <si>
    <t>Solicitud de revisión de documentos</t>
  </si>
  <si>
    <t>Actualización del
documento</t>
  </si>
  <si>
    <t>Actualización de la guía de compras públicas sostenibles PG03-IN53
'No. actualizaciones realizadas/No actualizaciones programadas*100</t>
  </si>
  <si>
    <t>Actualización de la guía de compras públicas sostenibles PG03-IN53
'No. actualizaciones realizadas/No actualizaciones programadas*101</t>
  </si>
  <si>
    <t>Actualización de la guía de compras públicas sostenibles PG03-IN53
'No. actualizaciones realizadas/No actualizaciones programadas*102</t>
  </si>
  <si>
    <t>Verificación trimestral pagina web de la entidad
Verificación trimestral pagina web de la entidad/ Informes publicados en la pagina web de la SDHT</t>
  </si>
  <si>
    <t xml:space="preserve">Capacitación del Sistema de Información Documental SIGA.
Lista de asistencia </t>
  </si>
  <si>
    <t>Alertas y Seguimiento al Sistema de Información Documental SIGA  
Correos de alertas y seguimiento por parte de la SCO al Sistema de Información Documental SIGA</t>
  </si>
  <si>
    <t>Actualización PG03-FO810 Matriz de requisitos legales Ambiental
'No. actualizaciones realizadas/No actualizaciones programadas*100</t>
  </si>
  <si>
    <t>Concepto Jurídico</t>
  </si>
  <si>
    <t>SOLICITUD DE CONCEPTO ENVIADO
1 Documento Concepto Técnico de soporte</t>
  </si>
  <si>
    <t>Oficios radicados con asunto solicitud de estado de trámites vinculados a VUC
Numero de oficios solicitados/ Número de entidades del Dec 058 de 2018</t>
  </si>
  <si>
    <t>Actualización PG03-IN49 Instructivo para la atención de emergencias y simulacros ambientales
No. actualizaciones realizadas/No actualizaciones programadas*100</t>
  </si>
  <si>
    <t>Creación de formato
No. Formato creado/No de formatos planificados * 100</t>
  </si>
  <si>
    <t xml:space="preserve">Desarrollo  funcional
Un desarrollo funcional 
</t>
  </si>
  <si>
    <t>Mesa de trabajo 
No. mes de trabajo realizadas/No mesa de trabajo programadas*100</t>
  </si>
  <si>
    <t xml:space="preserve">Solicitud de actualización de materiales a la Caja de Vivienda Popular
Numero de Actualizaciones 
</t>
  </si>
  <si>
    <t>Documento aclaratorio</t>
  </si>
  <si>
    <t>Actualizar la Matriz de Aspectos e Impactos Ambientales 
'No. actualizaciones realizadas/No actualizaciones programadas*100</t>
  </si>
  <si>
    <t xml:space="preserve">Propuesta radicadas en  las entidades
</t>
  </si>
  <si>
    <t>Desarrollo en Producción</t>
  </si>
  <si>
    <t>Acta de visita 
Acta de visita/ visita programada</t>
  </si>
  <si>
    <t>Actualización de formatos de cumplimientos ambientales
'No. actualizaciones realizadas/No actualizaciones programadas*100</t>
  </si>
  <si>
    <t>Mesa de trabajo '
No. mes de trabajo realizadas/No mesa de trabajo programadas*100</t>
  </si>
  <si>
    <t>Mesa de trabajo
'No. mes de trabajo realizadas/No mesa de trabajo programadas*100</t>
  </si>
  <si>
    <t>Actualización formato PG03-FO800 Revisión de fugas de agua no perceptibles (no visibles)
'No. actualizaciones realizadas/No actualizaciones programadas*100</t>
  </si>
  <si>
    <t>Solicitud a líderes de procesos
'No. Solicitudes realizadas /No. Solicitudes programadas * 100</t>
  </si>
  <si>
    <t>Actualización formato PG03-FO824 Matriz de Riesgos y Oportunidades
'No. actualizaciones realizadas/No actualizaciones programadas*100</t>
  </si>
  <si>
    <t>Actualización formato PG03-FO898 informes desarrollo actividades
'No. actualizaciones realizadas/No actualizaciones programadas*100</t>
  </si>
  <si>
    <t>Seguimiento PMIS
'No. Seguimiento realizado/No seguimiento programadas*100</t>
  </si>
  <si>
    <t>Actualización PG03-PR16 Procedimiento programa Consumo Sostenible
'No. actualizaciones realizadas/No actualizaciones programadas*100</t>
  </si>
  <si>
    <t>Mesa de trabajo 
'No. mes de trabajo realizadas/No mesa de trabajo programadas*100</t>
  </si>
  <si>
    <t>Actualización PG03-IN49 Instructivo para la atención de emergencias y simulacros ambientales
'No. actualizaciones realizadas/No actualizaciones programadas*100</t>
  </si>
  <si>
    <t>Revisión de los manuales y formatos (No de formatos y manuales revisados/Numero de formatos y Manuales  )</t>
  </si>
  <si>
    <t>Seguimiento a procedimientos de acciones correctivas y de autoevaluación, (No de procedimientos actualizados/No de procedimientos)</t>
  </si>
  <si>
    <t>Reportes de Avances en las acciones contempladas en el plan de mejora de acuerdo a los requerimientos de la OCI. (Número de avances implementados/número de acciones determinadas en el Plan de Acción)</t>
  </si>
  <si>
    <t>Actualización del Normograma del Proceso. ( No de Normas revisadas/No de normas en el normograma)</t>
  </si>
  <si>
    <t>Realización de mesas de trabajo. ( No. de Riesgos revisados en el Sistema de Gestión de Riesgos)</t>
  </si>
  <si>
    <t>Realización de mesas de trabajo. ( No. de Riesgos revisados en el Sistema de Gestión de Riesgos/No. de Riesgos en el Sistema de Gestión)</t>
  </si>
  <si>
    <t>Cumplimiento de calendario de Publicación de Información.( No. de publicaciones subidas a pagina web y JSP07/No. de publicaciones enviadas a las dependencias encargadas de subir la información)</t>
  </si>
  <si>
    <t>Seguimiento a los PQRSD emitidos por el proceso. (No. de Capacitaciones Realizadas)</t>
  </si>
  <si>
    <t>Reporte ranking por la calidad/ Número de reportes socializados</t>
  </si>
  <si>
    <t>Capacitaciones y/o sensibilizaciones realizadas (Número de capacitaciones y/o sensibilizaciones)</t>
  </si>
  <si>
    <t>Reporte de PQRSD / Número de reportes socializados</t>
  </si>
  <si>
    <t>Capacitaciones y/o sensibilizaciones realizadas ( Número de capacitaciones y/o sensibilizaciones)</t>
  </si>
  <si>
    <t>Seguimiento Capacitación: 
Número de informes de seguimiento con la descripción de las temáticas desarrolladas en el PIC.</t>
  </si>
  <si>
    <t>Implementación de la Herramienta de Evaluación de Impacto:
Capacitaciones realizadas y evaluadas con la herramienta de impacto en el periodo/ Capacitaciones programadas en el periodo</t>
  </si>
  <si>
    <t>Procedimiento actualizado
Número de procedimiento actualizado / Número total procedimiento socializado</t>
  </si>
  <si>
    <t xml:space="preserve">Comprobante tipo 008 con la segregación de funciones
Total de documentos generados / sobre el total de documentos firmados
</t>
  </si>
  <si>
    <t xml:space="preserve">Link de asistencia y grabación
Número de capacitaciones programadas / Número de capacitaciones realizadas
</t>
  </si>
  <si>
    <t>Funcionarios y contratistas capacitados.</t>
  </si>
  <si>
    <t>Universo de Auditorías</t>
  </si>
  <si>
    <t>Comunicación realizada</t>
  </si>
  <si>
    <t>Seguimiento restablecimiento Sede Electrónica</t>
  </si>
  <si>
    <t>Actas de seguimientos de actividades PIGA</t>
  </si>
  <si>
    <t>Modificación hoja de vida indicador de gestión 011</t>
  </si>
  <si>
    <t xml:space="preserve">Número de informes presentados </t>
  </si>
  <si>
    <t>Formulación del programa de mejoramiento de vivienda la caracterización socio económica de los posibles beneficiarios a través de la Encuesta Multipropósito.</t>
  </si>
  <si>
    <t xml:space="preserve">Documento de formulación actualizado </t>
  </si>
  <si>
    <t xml:space="preserve">Acta de reunión </t>
  </si>
  <si>
    <t xml:space="preserve">Realizar la actualización del procedimiento de mejoramiento de vivienda </t>
  </si>
  <si>
    <t>Mapa de riesgos de gestión y corrupción actualizado</t>
  </si>
  <si>
    <t xml:space="preserve">	 18/04/2024</t>
  </si>
  <si>
    <t>2  Realizar un seguimiento a la planificación del plan de acción del PMIS mediante informe de cumplimiento.</t>
  </si>
  <si>
    <t xml:space="preserve">
EVIDENCIA
3-2024-1018
3-2025-9187</t>
  </si>
  <si>
    <t>31/11/2024</t>
  </si>
  <si>
    <t>EN EJECUCIÓN</t>
  </si>
  <si>
    <t>NO INICIADA</t>
  </si>
  <si>
    <t>ALERTAS Y RIESGOS</t>
  </si>
  <si>
    <t>HALLAZGOS DE INCUMPLIMIENTO O NO CONFORMIDAD</t>
  </si>
  <si>
    <t>PMI 1001</t>
  </si>
  <si>
    <t>PMI 1002</t>
  </si>
  <si>
    <t>PMI 1003</t>
  </si>
  <si>
    <t>PMI 1004</t>
  </si>
  <si>
    <t>PMI 1005</t>
  </si>
  <si>
    <t>Sensibilizaciones realizadas</t>
  </si>
  <si>
    <t>3-2025-9301
 3-2025-9325</t>
  </si>
  <si>
    <t xml:space="preserve">
3-2025-10870</t>
  </si>
  <si>
    <t>3-2025-10870</t>
  </si>
  <si>
    <t>3-2025-11100</t>
  </si>
  <si>
    <t>3-2025-9042</t>
  </si>
  <si>
    <t>3.4.7 Para mejorar la estructuración del diseño del proceso de Control Disciplinario, establecer
una planificación documentada y mejorar la infraestructura física, en el marco del
Sistema de Gestión de la Calidad.</t>
  </si>
  <si>
    <t>Durante el desarrollo de la auditoría al proceso de Control Disciplinario se encontró que, según la caracterización
código PE02-CP01 versión 14 del 07 de julio de 2025, la salida o producto resultante de la etapa del “Planear” es la
Hoja de Vida de los indicadores</t>
  </si>
  <si>
    <t>La ambigüedad en la definición de la salida del proceso puede comprometer la confiabilidad y trazabilidad de la información generada, dificultando la verificación objetiva del cumplimiento de los indicadores y afectando la capacidad de evaluar la eficacia del proceso.</t>
  </si>
  <si>
    <t>PMI 1050</t>
  </si>
  <si>
    <t>Cumplimiento de avance en la implementación de ajustes al formato de caracterización. Número total de actividades planificadas / número de actividades realizadas</t>
  </si>
  <si>
    <t>En las inspecciones realizadas se observó que la infraestructura física y espacial destinada para el
desarrollo de las actividades funcionales de la Oficina de Control Disciplinario Interno presenta condiciones de exposición que pueden comprometer la confidencialidad de la información, el resguardo de los expedientes
disciplinarios y la eficiencia en la gestión de los trámites propios de su competencia</t>
  </si>
  <si>
    <t>Las deficiencias en la infraestructura física y espacial de la Oficina de Control Disciplinario Interno pueden vulnerar la reserva de la información y el adecuado resguardo de los expedientes, generando riesgos en la confidencialidad, integridad y disponibilidad de la documentación disciplinaria, así como retrasos en la gestión de los trámites, lo que afecta la eficacia y credibilidad institucional del proceso.</t>
  </si>
  <si>
    <t>Cumplimiento en la emisión del memorando sobre condiciones de infraestructura de la Oficina de Control Disciplinario Interno. Número de memorandos radicados / número de memorandos programados</t>
  </si>
  <si>
    <t>1. Se solicitará a la Subdirección de Programas y Proyectos la conformación de una mesa de trabajo con el fin de efectuar los ajustes pertinentes al formato de caracterización, en atención a la oportunidad de mejora identificada en el informe de auditoría emitido por la Oficina de Control Interno.</t>
  </si>
  <si>
    <t>2. Se elaborará y remitirá un memorando dirigido a la Subdirección de Gestión Corporativa – Subdirector Administrativo, con copia a la Oficina de Control Interno, en el cual se exponga la oportunidad de mejora identificada en la auditoría relacionada con las condiciones de la infraestructura física y espacial de la Oficina de Control Disciplinario Interno. El memorando señalará los riesgos que estas condiciones generan en la confidencialidad, integridad y disponibilidad de la información disciplinaria, así como en la eficiencia de la gestión, con el fin de que dicha situación sea considerada en eventuales procesos de traslado, reubicación o remodelación de la Secretaría Distrital del Hábitat.</t>
  </si>
  <si>
    <t>3-2025-10844</t>
  </si>
  <si>
    <t>3-2025-9999</t>
  </si>
  <si>
    <t>•	No se tiene definido en el procedimiento programa de gestión integral de residuos la frecuencia de calibración de la báscula u otros equipos de medición si aplica.
•	Dificultades para contratar los servicios de calibración. 
•	Falta de integración entre el procedimiento de gestión de residuos y el programa de mantenimiento preventivo institucional</t>
  </si>
  <si>
    <t>PMI 1051</t>
  </si>
  <si>
    <t>PMI 1052</t>
  </si>
  <si>
    <t>PMI 1053</t>
  </si>
  <si>
    <t>•	Falta de seguimiento a la implementación del procedimiento PG03-PR-04 - Procedimiento Identificación y evaluación periódica de lo legal.
•	Deficiencia en el control del cuarto de almacenamiento que permitió superar los tiempos legales de almacenamiento de RESPEL.
•	La evacuación de residuos peligrosos - RESPEL no está planificada como un servicio recurrente con frecuencia, lo que genera dificultades para contratar oportunamente los servicios de recolección, transporte, tratamiento y disposición final.</t>
  </si>
  <si>
    <t>1. Revisar los métodos de seguimiento, medición, análisis y evaluación para asegurar que sean apropiados para el SGA.</t>
  </si>
  <si>
    <t xml:space="preserve">2. Ejecutar seguimiento mensual sobre la condición del espacio destinado para el almacenamiento temporal de los residuos peligrosos. </t>
  </si>
  <si>
    <t>3. Recolectar información y calcular los resultados de los programas que hacen parte del PIGA.</t>
  </si>
  <si>
    <t xml:space="preserve">4. Efectuar actividades de socialización sobre manejo de residuos sólidos y uso eficiente de recurso hídrico. </t>
  </si>
  <si>
    <t>5. Realizar el seguimiento de la matriz de riesgos y oportunidades, teniendo en cuenta las frecuencias de revisión definidas por la Entidad.</t>
  </si>
  <si>
    <t>•	No hay hojas de vida de indicadores definidos para el Sistema de Gestión Ambiental.
•	No existen alertas, ni un tablero que dispare notificaciones no se cumple la frecuencia, ni verificación independiente previa a los reportes.
•	Ausencia de evidencias (registros, reportes, actas) de ejecución de actividades programadas en la matriz de riesgos y oportunidades.</t>
  </si>
  <si>
    <t xml:space="preserve"> 6. Actualizar los indicadores del PIGA de acuerdo con el Plan Institucional de Gestión Ambienta PIGA 2024 - 2028.</t>
  </si>
  <si>
    <t>7. Revisar la información respecto de las evidencias de ejecución del PIGA y programas ambientales para realizar el seguimiento de los indicadores PIGA para la vigencia 2025.</t>
  </si>
  <si>
    <t>8. Elaborar un archivo que consolide y permita analizar los datos de los indicadores del PIGA para la vigencia 2025.</t>
  </si>
  <si>
    <t>1. Actualizar la matriz de requisitos legales, y vincular cada requisito a una evidencia, con el fin de asegurar que tenga en cuenta los requisitos en la implementación del SGA.</t>
  </si>
  <si>
    <t>2. Retirar los elementos Residuos Peligrosos - RESPEL, Residuos de Aparatos eléctricos y electrónicos, y Residuos de Construcción y Demolición – RCD de la sede de Archivo y de la sede principal, con un gestor autorizado.</t>
  </si>
  <si>
    <t>3. Actualizar la matriz de requisitos legales incluyendo los artículos del Decreto 4741 de 2005 y del Decreto 2184 de 2018 relacionados con almacenamiento temporal, rotulación y disposición de residuos peligrosos (RESPEL), Residuos de Aparatos Eléctricos y Electrónicos (RAEE) y Residuos de Construcción y Demolición (RCD).</t>
  </si>
  <si>
    <t xml:space="preserve"> 4. Socializar la actualización de la matriz de requisitos legales, así como su nivel de cumplimiento con los colaboradores de la Entidad.</t>
  </si>
  <si>
    <t>5. Actualizar el Procedimiento Identificación y evaluación periódica de lo legal - PG03-PR-04, en el que se incluya una política de operación relacionada a un comunicado de actualización a los procesos, así como el método de seguimiento a la implementación de los requisitos legales en el SGA</t>
  </si>
  <si>
    <t>6. Actualizar el Procedimiento Programa de Gestión Integral De Residuos PGIR - PG03-PR02, políticas de operación los criterios de almacenamiento temporal, control de ingreso de los residuos, y alerta para evacuar cuando se aproxime a los 9 meses de almacenamiento, esto para el caso de los RESPEL.</t>
  </si>
  <si>
    <t>7. Capacitar a los responsables que hacen uso y mantenimiento del espacio definido como almacenamiento temporal, en temas de rotulación, control de registro y segregación.</t>
  </si>
  <si>
    <t>3.Identificar y documentar si existen otros equipos de metrología usados en los seguimientos del Sistema de Gestión ambiental.</t>
  </si>
  <si>
    <t>Acta de retiro firmada con registro fotográfico del sello.</t>
  </si>
  <si>
    <t>Certificado de calibración ONAC vigente con resultados y trazabilidad; sticker de calibración visible.</t>
  </si>
  <si>
    <t>Inventario de equipos metrológicos usados para el Sistema de Gestión Ambiental</t>
  </si>
  <si>
    <t>NO CONFORMIDAD MAYOR 1. No se observa que la Entidad se asegure de usar y mantener equipos de seguimiento y medición calibrados o verificados, según corresponda.</t>
  </si>
  <si>
    <t>NO CONFORMIDAD MAYOR 2. No se observa que la Entidad tenga en cuenta los requisitos legales cuando implementa su sistema de gestión ambiental</t>
  </si>
  <si>
    <t>NO CONFORMIDAD MAYOR 3. No se observa que la Entidad determine los métodos de seguimiento, medición, análisis y evaluación, según corresponda, para asegurar resultados válidos.</t>
  </si>
  <si>
    <r>
      <t>CORTE DEL SEGUIMIENTO</t>
    </r>
    <r>
      <rPr>
        <sz val="14"/>
        <rFont val="Times New Roman"/>
        <family val="1"/>
      </rPr>
      <t xml:space="preserve">
Agosto 2025
</t>
    </r>
    <r>
      <rPr>
        <b/>
        <sz val="14"/>
        <rFont val="Times New Roman"/>
        <family val="1"/>
      </rPr>
      <t>EVIDENCIA</t>
    </r>
    <r>
      <rPr>
        <sz val="14"/>
        <rFont val="Times New Roman"/>
        <family val="1"/>
      </rPr>
      <t xml:space="preserve">
3-2025-9153_1.pdf
Grupo con aprobación.jpeg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mediante el 3-2025-9153,  se revisa el anexo llamado aprobacionj por grupo.jpeg, en el que se evidencia la aprobacion de las publicaciones a traves del canal de WhatsApp; sin embargo para cumplir la accion en su totalidad hace falta la evidencia que muestre la aprobacion mediante correo electronico
</t>
    </r>
    <r>
      <rPr>
        <b/>
        <sz val="14"/>
        <rFont val="Times New Roman"/>
        <family val="1"/>
      </rPr>
      <t>AVANCE PORCENTUAL</t>
    </r>
    <r>
      <rPr>
        <sz val="14"/>
        <rFont val="Times New Roman"/>
        <family val="1"/>
      </rPr>
      <t xml:space="preserve">
50%
</t>
    </r>
    <r>
      <rPr>
        <b/>
        <sz val="14"/>
        <rFont val="Times New Roman"/>
        <family val="1"/>
      </rPr>
      <t>CONCEPTO</t>
    </r>
    <r>
      <rPr>
        <sz val="14"/>
        <rFont val="Times New Roman"/>
        <family val="1"/>
      </rPr>
      <t xml:space="preserve">
La accion se conceptua en</t>
    </r>
    <r>
      <rPr>
        <b/>
        <sz val="14"/>
        <rFont val="Times New Roman"/>
        <family val="1"/>
      </rPr>
      <t xml:space="preserve"> EJECUCION- CON AVANCES - FUERA DE LOS TERMINOS y el hallazgo ABIERTO</t>
    </r>
  </si>
  <si>
    <r>
      <t>CORTE DEL SEGUIMIENTO</t>
    </r>
    <r>
      <rPr>
        <sz val="14"/>
        <rFont val="Times New Roman"/>
        <family val="1"/>
      </rPr>
      <t xml:space="preserve">
Agosto de 2025
</t>
    </r>
    <r>
      <rPr>
        <b/>
        <sz val="14"/>
        <rFont val="Times New Roman"/>
        <family val="1"/>
      </rPr>
      <t>EVIDENCIA</t>
    </r>
    <r>
      <rPr>
        <sz val="14"/>
        <rFont val="Times New Roman"/>
        <family val="1"/>
      </rPr>
      <t xml:space="preserve">
No se cuenta con soportes de avance para la valoración al presente corte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cuenta con soportes.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Se conceptúa el hallazgo</t>
    </r>
    <r>
      <rPr>
        <b/>
        <sz val="14"/>
        <rFont val="Times New Roman"/>
        <family val="1"/>
      </rPr>
      <t xml:space="preserve"> SIN TRATAMIENTO </t>
    </r>
    <r>
      <rPr>
        <sz val="14"/>
        <rFont val="Times New Roman"/>
        <family val="1"/>
      </rPr>
      <t xml:space="preserve">
</t>
    </r>
    <r>
      <rPr>
        <b/>
        <sz val="14"/>
        <rFont val="Times New Roman"/>
        <family val="1"/>
      </rPr>
      <t xml:space="preserve">
RECOMENDACIONES
</t>
    </r>
    <r>
      <rPr>
        <sz val="14"/>
        <rFont val="Times New Roman"/>
        <family val="1"/>
      </rPr>
      <t>Es imperativo que se propongan las acciones correctivas o, en su defecto, comunicar oficialmente a la Oficina de Control Interno la aceptación del riesgo de no tomar medidas.</t>
    </r>
  </si>
  <si>
    <r>
      <t>CORTE DEL SEGUIMIENTO</t>
    </r>
    <r>
      <rPr>
        <sz val="14"/>
        <rFont val="Times New Roman"/>
        <family val="1"/>
      </rPr>
      <t xml:space="preserve">
Agosto 2025
</t>
    </r>
    <r>
      <rPr>
        <b/>
        <sz val="14"/>
        <rFont val="Times New Roman"/>
        <family val="1"/>
      </rPr>
      <t xml:space="preserve">EVIDENCIA
Plan Anual de Auditoría 
</t>
    </r>
    <r>
      <rPr>
        <sz val="14"/>
        <rFont val="Times New Roman"/>
        <family val="1"/>
      </rPr>
      <t xml:space="preserve">https://sdht.sharepoint.com/sites/OficinadeControlInterno
'Trabajo de Aseguramiento Plan Terrazas
Auditoría Sistemas de Gestión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En los diferentes informes de seguimiento, evaluacion y auditoría se incorpora el componende de riesgos com parte de los criterios de auditoría los cuales se publican en el sitio web en el enlace https://www.habitatbogota.gov.co/transparencia/planeacion-presupuesto-informes/informes-de-la-oficina-de-control-interno y otros repositorios.
</t>
    </r>
    <r>
      <rPr>
        <b/>
        <sz val="14"/>
        <rFont val="Times New Roman"/>
        <family val="1"/>
      </rPr>
      <t xml:space="preserve">AVANCE PORCENTUAL
</t>
    </r>
    <r>
      <rPr>
        <sz val="14"/>
        <rFont val="Times New Roman"/>
        <family val="1"/>
      </rPr>
      <t>77,3%</t>
    </r>
    <r>
      <rPr>
        <b/>
        <sz val="14"/>
        <rFont val="Times New Roman"/>
        <family val="1"/>
      </rPr>
      <t xml:space="preserve">
CONCEPTO
</t>
    </r>
    <r>
      <rPr>
        <sz val="14"/>
        <rFont val="Times New Roman"/>
        <family val="1"/>
      </rPr>
      <t>La acción se conceptúa</t>
    </r>
    <r>
      <rPr>
        <b/>
        <sz val="14"/>
        <rFont val="Times New Roman"/>
        <family val="1"/>
      </rPr>
      <t xml:space="preserve"> EN EJECUCIÓN - DENTRO DE LOS TÉRMINOS Y EL HALLAZGO  ABIERTO</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</si>
  <si>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Plan Anual de Auditoría </t>
    </r>
    <r>
      <rPr>
        <b/>
        <sz val="14"/>
        <rFont val="Times New Roman"/>
        <family val="1"/>
      </rPr>
      <t xml:space="preserve">
</t>
    </r>
    <r>
      <rPr>
        <sz val="14"/>
        <rFont val="Times New Roman"/>
        <family val="1"/>
      </rPr>
      <t xml:space="preserve">https://sdht.sharepoint.com/sites/OficinadeControlInterno
'Trabajo de Aseguramiento Plan Terrazas
Auditoría Sistemas de Gestión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En los diferentes informes de seguimiento, evaluacion y auditoría se incorpora el componende de riesgos com parte de los criterios de auditoría los cuales se publican en el sitio web en el enlace https://www.habitatbogota.gov.co/transparencia/planeacion-presupuesto-informes/informes-de-la-oficina-de-control-interno y otros repositorios.
</t>
    </r>
    <r>
      <rPr>
        <b/>
        <sz val="14"/>
        <rFont val="Times New Roman"/>
        <family val="1"/>
      </rPr>
      <t xml:space="preserve">AVANCE PORCENTUAL
</t>
    </r>
    <r>
      <rPr>
        <sz val="14"/>
        <rFont val="Times New Roman"/>
        <family val="1"/>
      </rPr>
      <t>77,3%</t>
    </r>
    <r>
      <rPr>
        <b/>
        <sz val="14"/>
        <rFont val="Times New Roman"/>
        <family val="1"/>
      </rPr>
      <t xml:space="preserve">
CONCEPTO
</t>
    </r>
    <r>
      <rPr>
        <sz val="14"/>
        <rFont val="Times New Roman"/>
        <family val="1"/>
      </rPr>
      <t>La acción se conceptúa</t>
    </r>
    <r>
      <rPr>
        <b/>
        <sz val="14"/>
        <rFont val="Times New Roman"/>
        <family val="1"/>
      </rPr>
      <t xml:space="preserve"> EN EJECUCIÓN - DENTRO DE LOS TÉRMINOS Y EL HALLAZGO  ABIERTO</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</si>
  <si>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Plan Anual de Auditoría 
https://sdht.sharepoint.com/sites/OficinadeControlInterno
'Trabajo de Aseguramiento Plan Terrazas
Auditoría Sistemas de Gestión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En los diferentes informes de seguimiento, evaluacion y auditoría se incorpora el componende de riesgos com parte de los criterios de auditoría los cuales se publican en el sitio web en el enlace https://www.habitatbogota.gov.co/transparencia/planeacion-presupuesto-informes/informes-de-la-oficina-de-control-interno y otros repositorios.
</t>
    </r>
    <r>
      <rPr>
        <b/>
        <sz val="14"/>
        <rFont val="Times New Roman"/>
        <family val="1"/>
      </rPr>
      <t xml:space="preserve">AVANCE PORCENTUAL
</t>
    </r>
    <r>
      <rPr>
        <sz val="14"/>
        <rFont val="Times New Roman"/>
        <family val="1"/>
      </rPr>
      <t>77,3%</t>
    </r>
    <r>
      <rPr>
        <b/>
        <sz val="14"/>
        <rFont val="Times New Roman"/>
        <family val="1"/>
      </rPr>
      <t xml:space="preserve">
CONCEPTO
</t>
    </r>
    <r>
      <rPr>
        <sz val="14"/>
        <rFont val="Times New Roman"/>
        <family val="1"/>
      </rPr>
      <t>La acción se conceptúa</t>
    </r>
    <r>
      <rPr>
        <b/>
        <sz val="14"/>
        <rFont val="Times New Roman"/>
        <family val="1"/>
      </rPr>
      <t xml:space="preserve"> EN EJECUCIÓN - DENTRO DE LOS TÉRMINOS Y EL HALLAZGO  ABIERTO</t>
    </r>
  </si>
  <si>
    <r>
      <t>CORTE DEL SEGUIMIENTO</t>
    </r>
    <r>
      <rPr>
        <sz val="14"/>
        <rFont val="Times New Roman"/>
        <family val="1"/>
      </rPr>
      <t xml:space="preserve">
Agosto de 2025
</t>
    </r>
    <r>
      <rPr>
        <b/>
        <sz val="14"/>
        <rFont val="Times New Roman"/>
        <family val="1"/>
      </rPr>
      <t>EVIDENCIA</t>
    </r>
    <r>
      <rPr>
        <sz val="14"/>
        <rFont val="Times New Roman"/>
        <family val="1"/>
      </rPr>
      <t xml:space="preserve">
Correos electrónicos
Informes de seguimiento y auditoría 
Ficha Técnica
3-2025-8527 Informe de Austeridad
3-2024-8630 Informe Auditoria Plan Terrazas
3-2025-9042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Se creó una ficha técnica para incorporar la información por parte de los abogados de la dependencia respecto de la revisión contractual en el SECOP como insumo para los informes de seguimiento y que viene siendo operada. Se identificó la muestra de contratación y se asignó la revisión de la misma en la plataforma SECOP a través de correos electrónicos del 19 de septiembre de 2055, 26 de agosto de 2025, 11 de agosto de 2025 y 10 de junio de 2025. Asi mismo, en el informe de austeridad comunicado con radicado No. 3-2025-8527, en la auditoría al Plan Terrazas y en la auditoríís al Sistema de Gestión de la Calidad, Sistema de Gestión Ambiental y de Seguridad y Salud en el Trabajo se incorporó la contratación como criterio.
</t>
    </r>
    <r>
      <rPr>
        <b/>
        <sz val="14"/>
        <rFont val="Times New Roman"/>
        <family val="1"/>
      </rPr>
      <t xml:space="preserve">AVANCE PORCENTUAL
</t>
    </r>
    <r>
      <rPr>
        <sz val="14"/>
        <rFont val="Times New Roman"/>
        <family val="1"/>
      </rPr>
      <t>77,3%</t>
    </r>
    <r>
      <rPr>
        <b/>
        <sz val="14"/>
        <rFont val="Times New Roman"/>
        <family val="1"/>
      </rPr>
      <t xml:space="preserve">
CONCEPTO
</t>
    </r>
    <r>
      <rPr>
        <sz val="14"/>
        <rFont val="Times New Roman"/>
        <family val="1"/>
      </rPr>
      <t>La acción se conceptúa</t>
    </r>
    <r>
      <rPr>
        <b/>
        <sz val="14"/>
        <rFont val="Times New Roman"/>
        <family val="1"/>
      </rPr>
      <t xml:space="preserve"> EN EJECUCIÓN - CON AVANCE - DENTRO DE LOS TÉRMINOS Y EL HALLAZGO  ABIERTO</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</si>
  <si>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Correo electrónico del 02 de julio de 2025
RE_ Remisión proyecto memorando 8-2025-5672 Líneas de Defensa y Reporte de Información-2025
Esquema lineas de defensa SDHT  - OCI-Validación cumplimiento. (2)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cuenta con un primer avance de la evaluación del esquema de líneas de defensa que será retomado para culminar la actividad en el cuatro trimestre de 2025.
</t>
    </r>
    <r>
      <rPr>
        <b/>
        <sz val="14"/>
        <rFont val="Times New Roman"/>
        <family val="1"/>
      </rPr>
      <t>AVANCE PORCENTUAL</t>
    </r>
    <r>
      <rPr>
        <sz val="14"/>
        <rFont val="Times New Roman"/>
        <family val="1"/>
      </rPr>
      <t xml:space="preserve">
50%
</t>
    </r>
    <r>
      <rPr>
        <b/>
        <sz val="14"/>
        <rFont val="Times New Roman"/>
        <family val="1"/>
      </rPr>
      <t>CONCEPTO</t>
    </r>
    <r>
      <rPr>
        <sz val="14"/>
        <rFont val="Times New Roman"/>
        <family val="1"/>
      </rPr>
      <t xml:space="preserve">
La acción se conceptúa </t>
    </r>
    <r>
      <rPr>
        <b/>
        <sz val="14"/>
        <rFont val="Times New Roman"/>
        <family val="1"/>
      </rPr>
      <t>EN EJECUCIÓN - CON AVANCES - DENTRO DE LOS TÉRMINOS Y EL HALLAZGO  ABIERTO</t>
    </r>
  </si>
  <si>
    <r>
      <t>CORTE DEL SEGUIMIENTO</t>
    </r>
    <r>
      <rPr>
        <sz val="14"/>
        <rFont val="Times New Roman"/>
        <family val="1"/>
      </rPr>
      <t xml:space="preserve">
Agosto 2025
</t>
    </r>
    <r>
      <rPr>
        <b/>
        <sz val="14"/>
        <rFont val="Times New Roman"/>
        <family val="1"/>
      </rPr>
      <t>EVIDENCIA</t>
    </r>
    <r>
      <rPr>
        <sz val="14"/>
        <rFont val="Times New Roman"/>
        <family val="1"/>
      </rPr>
      <t xml:space="preserve">
3-2025-9078_1.pdf
924- Socializar piezas comunicativas dando tips para la atención a la ciudadanía a través de los distintos canales de atención de la Secretaría.pdf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mediante el memorando 3-2025-9078, no se observa la evidencia de la socializacion de las piezas comunicativas donde se dan los tips para la atencion a la ciudadania a traves de distintos canales de comunicacion de la secretaria, por lo que la accion se conceptua en estado de ejecucion, adcionalmente no se observa la fecha de realizacion de las piezas
</t>
    </r>
    <r>
      <rPr>
        <b/>
        <sz val="14"/>
        <rFont val="Times New Roman"/>
        <family val="1"/>
      </rPr>
      <t>AVANCE PORCENTUAL</t>
    </r>
    <r>
      <rPr>
        <sz val="14"/>
        <rFont val="Times New Roman"/>
        <family val="1"/>
      </rPr>
      <t xml:space="preserve">
50%
</t>
    </r>
    <r>
      <rPr>
        <b/>
        <sz val="14"/>
        <rFont val="Times New Roman"/>
        <family val="1"/>
      </rPr>
      <t>CONCEPTO</t>
    </r>
    <r>
      <rPr>
        <sz val="14"/>
        <rFont val="Times New Roman"/>
        <family val="1"/>
      </rPr>
      <t xml:space="preserve">
La accion se conceptua como </t>
    </r>
    <r>
      <rPr>
        <b/>
        <sz val="14"/>
        <rFont val="Times New Roman"/>
        <family val="1"/>
      </rPr>
      <t xml:space="preserve">EN EJECUCION- CON AVANCES - FUERA DE LOS TERMINOS y el hallazgo ABIERTO
</t>
    </r>
    <r>
      <rPr>
        <sz val="14"/>
        <rFont val="Times New Roman"/>
        <family val="1"/>
      </rPr>
      <t xml:space="preserve">
</t>
    </r>
    <r>
      <rPr>
        <b/>
        <sz val="14"/>
        <rFont val="Times New Roman"/>
        <family val="1"/>
      </rPr>
      <t xml:space="preserve">RECOMENDACION
</t>
    </r>
    <r>
      <rPr>
        <sz val="14"/>
        <rFont val="Times New Roman"/>
        <family val="1"/>
      </rPr>
      <t xml:space="preserve">Incluir en las piezas comunicativas la fecha de elaboracion de la misma.
Incluir los medios de socializacion con sus respectivas fechas </t>
    </r>
  </si>
  <si>
    <r>
      <t>CORTE DEL SEGUIMIENTO</t>
    </r>
    <r>
      <rPr>
        <sz val="14"/>
        <rFont val="Times New Roman"/>
        <family val="1"/>
      </rPr>
      <t xml:space="preserve">
Agosto 2025
</t>
    </r>
    <r>
      <rPr>
        <b/>
        <sz val="14"/>
        <rFont val="Times New Roman"/>
        <family val="1"/>
      </rPr>
      <t>EVIDENCIA</t>
    </r>
    <r>
      <rPr>
        <sz val="14"/>
        <rFont val="Times New Roman"/>
        <family val="1"/>
      </rPr>
      <t xml:space="preserve">
3-2025-9078_1.pdf
924- Socializar piezas comunicativas dando tips para la atención a la ciudadanía a través de los distintos canales de atención de la Secretaría.pdf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mediante el memorando 3-2025-9078, no se observa la evidencia de la socializacion de las piezas comunicativas donde se da a conocer el tratamiento de datos personales de la ciudadania y colaboradores que da la secretaria, adicionalmente solo se evidencio una pieza comunicativa la cual no tiene fecha o registro trazable de su elaboracion, por lo que la accion se encuentra en estado de ejecucion 
</t>
    </r>
    <r>
      <rPr>
        <b/>
        <sz val="14"/>
        <rFont val="Times New Roman"/>
        <family val="1"/>
      </rPr>
      <t xml:space="preserve">
AVANCE PORCENTUAL</t>
    </r>
    <r>
      <rPr>
        <sz val="14"/>
        <rFont val="Times New Roman"/>
        <family val="1"/>
      </rPr>
      <t xml:space="preserve">
33%
</t>
    </r>
    <r>
      <rPr>
        <b/>
        <sz val="14"/>
        <rFont val="Times New Roman"/>
        <family val="1"/>
      </rPr>
      <t>CONCEPTO</t>
    </r>
    <r>
      <rPr>
        <sz val="14"/>
        <rFont val="Times New Roman"/>
        <family val="1"/>
      </rPr>
      <t xml:space="preserve">
La accion se conceptua como </t>
    </r>
    <r>
      <rPr>
        <b/>
        <sz val="14"/>
        <rFont val="Times New Roman"/>
        <family val="1"/>
      </rPr>
      <t xml:space="preserve">EN EJECUCION- CON AVANCES - FUERA DE LOS TERMINOS y el hallazgo ABIERTO
</t>
    </r>
    <r>
      <rPr>
        <sz val="14"/>
        <rFont val="Times New Roman"/>
        <family val="1"/>
      </rPr>
      <t xml:space="preserve">
</t>
    </r>
    <r>
      <rPr>
        <b/>
        <sz val="14"/>
        <rFont val="Times New Roman"/>
        <family val="1"/>
      </rPr>
      <t>RECOMENDACION</t>
    </r>
    <r>
      <rPr>
        <sz val="14"/>
        <rFont val="Times New Roman"/>
        <family val="1"/>
      </rPr>
      <t xml:space="preserve">
Incluir en las piezas comunicativas la fecha de elaboracion de la misma.
Incluir los medios de socializacion con sus respectivas fechas 
Incluir las piezas faltantes</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</si>
  <si>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3-2025-9153_1.pdf
3-2025-9214_1.pdf
BACKUPS QUINCENALES 2024-2025.pdf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2025 se aportaron las siguientes evidencias, el memorando 3-2025-9153  y su alcane 3-2025-9214 en el que se adjuntan la evidencias de la realizacion de los BACKUPS de manera quincenal idesde diciembre del 2024 hasta Agosto 2025, en ese sentido se conceptua en estado de ejecucion.
</t>
    </r>
    <r>
      <rPr>
        <b/>
        <sz val="14"/>
        <rFont val="Times New Roman"/>
        <family val="1"/>
      </rPr>
      <t>AVANCE PORCENTUAL</t>
    </r>
    <r>
      <rPr>
        <sz val="14"/>
        <rFont val="Times New Roman"/>
        <family val="1"/>
      </rPr>
      <t xml:space="preserve">
60%
</t>
    </r>
    <r>
      <rPr>
        <b/>
        <sz val="14"/>
        <rFont val="Times New Roman"/>
        <family val="1"/>
      </rPr>
      <t>CONCEPTO</t>
    </r>
    <r>
      <rPr>
        <sz val="14"/>
        <rFont val="Times New Roman"/>
        <family val="1"/>
      </rPr>
      <t xml:space="preserve">
La accion se conceptua </t>
    </r>
    <r>
      <rPr>
        <b/>
        <sz val="14"/>
        <rFont val="Times New Roman"/>
        <family val="1"/>
      </rPr>
      <t>EN EJECUCION- DENTRO DE LOS TERMINOS y el hallazgo ABIERTO</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</si>
  <si>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3-2025-9153_1.pdf
3-2025-9214_1.pdf
Creacion de repositorios.pdf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2025 se aportaron las siguientes evidencias, el memorando 3-2025-9153  y su alcane 3-2025-9214 en el que se adjuntan la evidencias de la realizacion de la creacion de  los repositorio de la sede electronica mediante el enlace anexo y de igual manera para la intranet, en ese sentido se conceptua en estado de ejecucion.
</t>
    </r>
    <r>
      <rPr>
        <b/>
        <sz val="14"/>
        <rFont val="Times New Roman"/>
        <family val="1"/>
      </rPr>
      <t>AVANCE PORCENTUAL</t>
    </r>
    <r>
      <rPr>
        <sz val="14"/>
        <rFont val="Times New Roman"/>
        <family val="1"/>
      </rPr>
      <t xml:space="preserve">
60%
</t>
    </r>
    <r>
      <rPr>
        <b/>
        <sz val="14"/>
        <rFont val="Times New Roman"/>
        <family val="1"/>
      </rPr>
      <t>CONCEPTO</t>
    </r>
    <r>
      <rPr>
        <sz val="14"/>
        <rFont val="Times New Roman"/>
        <family val="1"/>
      </rPr>
      <t xml:space="preserve">
La accion se conceptua </t>
    </r>
    <r>
      <rPr>
        <b/>
        <sz val="14"/>
        <rFont val="Times New Roman"/>
        <family val="1"/>
      </rPr>
      <t>EN EJECUCION- FUERA DE LOS TERMINOS y el hallazgo ABIERTO</t>
    </r>
  </si>
  <si>
    <r>
      <t>CORTE DEL SEGUIMIENTO</t>
    </r>
    <r>
      <rPr>
        <sz val="14"/>
        <rFont val="Times New Roman"/>
        <family val="1"/>
      </rPr>
      <t xml:space="preserve">
Agosto 2025
</t>
    </r>
    <r>
      <rPr>
        <b/>
        <sz val="14"/>
        <rFont val="Times New Roman"/>
        <family val="1"/>
      </rPr>
      <t>EVIDENCIA</t>
    </r>
    <r>
      <rPr>
        <sz val="14"/>
        <rFont val="Times New Roman"/>
        <family val="1"/>
      </rPr>
      <t xml:space="preserve">
No se cuenta con soportes de avance para la valoración al presente corte.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registran avances.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Se conceptúa la acción </t>
    </r>
    <r>
      <rPr>
        <b/>
        <sz val="14"/>
        <rFont val="Times New Roman"/>
        <family val="1"/>
      </rPr>
      <t>SIN INICIAR – DENTRO DE TÉRMINOS y HALLAZGO ABIERTO.</t>
    </r>
  </si>
  <si>
    <r>
      <t>CORTE DEL SEGUIMIENTO</t>
    </r>
    <r>
      <rPr>
        <sz val="14"/>
        <rFont val="Times New Roman"/>
        <family val="1"/>
      </rPr>
      <t xml:space="preserve">
Agosto 2025
</t>
    </r>
    <r>
      <rPr>
        <b/>
        <sz val="14"/>
        <rFont val="Times New Roman"/>
        <family val="1"/>
      </rPr>
      <t>EVIDENCIA</t>
    </r>
    <r>
      <rPr>
        <sz val="14"/>
        <rFont val="Times New Roman"/>
        <family val="1"/>
      </rPr>
      <t xml:space="preserve">
No se cuenta con soportes de avance para la valoración al presente corte.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registran avances.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Se conceptúa  </t>
    </r>
    <r>
      <rPr>
        <b/>
        <sz val="14"/>
        <rFont val="Times New Roman"/>
        <family val="1"/>
      </rPr>
      <t xml:space="preserve">SIN ACCIONES PROPUESTAS Y HALLAZGO ABIERTO.
RECOMENDACION
</t>
    </r>
    <r>
      <rPr>
        <sz val="14"/>
        <rFont val="Times New Roman"/>
        <family val="1"/>
      </rPr>
      <t>Cruzar con las medidas propuestas en el Plan de Mejoramiento de la Caja de Vivienda Popular</t>
    </r>
  </si>
  <si>
    <r>
      <t xml:space="preserve">CORTE DEL SEGUIMIENTO
</t>
    </r>
    <r>
      <rPr>
        <sz val="14"/>
        <rFont val="Times New Roman"/>
        <family val="1"/>
      </rPr>
      <t>Agosto 2025</t>
    </r>
    <r>
      <rPr>
        <b/>
        <sz val="14"/>
        <rFont val="Times New Roman"/>
        <family val="1"/>
      </rPr>
      <t xml:space="preserve">
EVIDENCIA
</t>
    </r>
    <r>
      <rPr>
        <sz val="14"/>
        <rFont val="Times New Roman"/>
        <family val="1"/>
      </rPr>
      <t xml:space="preserve">3-2025-9192.pdf
02092025 base de datos plan terrazas a 30agosto25.pdf
Base PT_acumulada Septiembre PT (Vf).xlsx
Remision_informacion_PlanTerrazas_CVP_a_31052025.pdf
</t>
    </r>
    <r>
      <rPr>
        <b/>
        <sz val="14"/>
        <rFont val="Times New Roman"/>
        <family val="1"/>
      </rPr>
      <t xml:space="preserve">
UBICACION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VALORACIÓN DE LAS EVIDENCIAS
</t>
    </r>
    <r>
      <rPr>
        <sz val="14"/>
        <rFont val="Times New Roman"/>
        <family val="1"/>
      </rPr>
      <t>Para el seguimiento de Agosto 2025 y mediante el 3-2025-9192 se observa la remision de la base de datos PT junto con un resumen del estado de los subsidios del plan terrazas dentro del cual se reportaron 957 subsidios por parte de la CVP el dia 02-09-2025 mediante un correo electronico en el anexo "02092025 base de datos plan terrazas a 30agosto25.pdf", luego se observa la matriz "Base PT_acumulada Septiembre PT (Vf).xlsx", dentro de la cual se evidencian 958 usuarios y el estado actual de ejecucion de cada uno de los subsidios, sin embargo las cifras no son iguales, adicionalmente no se evidencia soporte que de cumplimiento de las conciliaciones realizadas frente a cada subsidio  por lo que la accion se conceptua en estado de ejecucion</t>
    </r>
    <r>
      <rPr>
        <b/>
        <sz val="14"/>
        <rFont val="Times New Roman"/>
        <family val="1"/>
      </rPr>
      <t xml:space="preserve">
AVANCE PORCENTUAL
</t>
    </r>
    <r>
      <rPr>
        <sz val="14"/>
        <rFont val="Times New Roman"/>
        <family val="1"/>
      </rPr>
      <t>50%</t>
    </r>
    <r>
      <rPr>
        <b/>
        <sz val="14"/>
        <rFont val="Times New Roman"/>
        <family val="1"/>
      </rPr>
      <t xml:space="preserve">
CONCEPTO
</t>
    </r>
    <r>
      <rPr>
        <sz val="14"/>
        <rFont val="Times New Roman"/>
        <family val="1"/>
      </rPr>
      <t xml:space="preserve">La accion se conceptua </t>
    </r>
    <r>
      <rPr>
        <b/>
        <sz val="14"/>
        <rFont val="Times New Roman"/>
        <family val="1"/>
      </rPr>
      <t xml:space="preserve">EN EJECUCION -FUERA DE TERMINOS y el hallazgo ABIERTO
</t>
    </r>
    <r>
      <rPr>
        <sz val="14"/>
        <rFont val="Times New Roman"/>
        <family val="1"/>
      </rPr>
      <t xml:space="preserve">
</t>
    </r>
    <r>
      <rPr>
        <b/>
        <sz val="14"/>
        <rFont val="Times New Roman"/>
        <family val="1"/>
      </rPr>
      <t>RECOMENDACION</t>
    </r>
    <r>
      <rPr>
        <sz val="14"/>
        <rFont val="Times New Roman"/>
        <family val="1"/>
      </rPr>
      <t xml:space="preserve">
Validar la cifra de subsidios reportada por la CVP ya que no coincide con la que posee la SDHT
Anexar un soporte o registro que sea suficiente teniendo en cuenta las cualidades de una evidencia, que permita validar que se realizaron las conciliaciones de cada subsidio</t>
    </r>
  </si>
  <si>
    <r>
      <rPr>
        <b/>
        <sz val="14"/>
        <rFont val="Times New Roman"/>
        <family val="1"/>
      </rPr>
      <t>CORTE DEL SEGUIMIENTO</t>
    </r>
    <r>
      <rPr>
        <sz val="14"/>
        <rFont val="Times New Roman"/>
        <family val="1"/>
      </rPr>
      <t xml:space="preserve">
Agosto 2025
</t>
    </r>
    <r>
      <rPr>
        <b/>
        <sz val="14"/>
        <rFont val="Times New Roman"/>
        <family val="1"/>
      </rPr>
      <t>EVIDENCIA</t>
    </r>
    <r>
      <rPr>
        <sz val="14"/>
        <rFont val="Times New Roman"/>
        <family val="1"/>
      </rPr>
      <t xml:space="preserve">
3-2025-9192.pdf
2-2025-34423_1
3-2025-6964_1
3-2025-6965_1.pdf
PlanAcciónCierre 30062025 (1).xlsx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comprobó la existencia del Plan de Acción de Cierre que fue socializado a través de las comunicaciones citadas.
</t>
    </r>
    <r>
      <rPr>
        <b/>
        <sz val="14"/>
        <rFont val="Times New Roman"/>
        <family val="1"/>
      </rPr>
      <t>AVANCE PORCENTUAL</t>
    </r>
    <r>
      <rPr>
        <sz val="14"/>
        <rFont val="Times New Roman"/>
        <family val="1"/>
      </rPr>
      <t xml:space="preserve">
50%
</t>
    </r>
    <r>
      <rPr>
        <b/>
        <sz val="14"/>
        <rFont val="Times New Roman"/>
        <family val="1"/>
      </rPr>
      <t>CONCEPTO</t>
    </r>
    <r>
      <rPr>
        <sz val="14"/>
        <rFont val="Times New Roman"/>
        <family val="1"/>
      </rPr>
      <t xml:space="preserve">
La acción se conceptúa </t>
    </r>
    <r>
      <rPr>
        <b/>
        <sz val="14"/>
        <rFont val="Times New Roman"/>
        <family val="1"/>
      </rPr>
      <t>EN EJECUCIÓN - CON AVANCE - DENTRO DE TERMINOS y el hallazgo ABIERTO</t>
    </r>
    <r>
      <rPr>
        <sz val="14"/>
        <rFont val="Times New Roman"/>
        <family val="1"/>
      </rPr>
      <t xml:space="preserve">
</t>
    </r>
    <r>
      <rPr>
        <b/>
        <sz val="14"/>
        <rFont val="Times New Roman"/>
        <family val="1"/>
      </rPr>
      <t>RECOMENDACIONES</t>
    </r>
    <r>
      <rPr>
        <sz val="14"/>
        <rFont val="Times New Roman"/>
        <family val="1"/>
      </rPr>
      <t xml:space="preserve">
El plan de cierre se debe socializar en el próximo Comité Institucional de Gestión y Desempeño.
Se debe aportar evidencia que demuestre que el plan de acción de cierre fue aprobado.
Iniciar la ejecución de las actividades del plan de cierre y aportar los registros correspondientes para conceptuar los avances subsiguientes.</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</si>
  <si>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3-2025-9192.pdf
PM04-PR30 Proced Mejoramiento Vivienda.pdf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y mediante el 3-2025-9192 se observa el ultimmo borrador del procedimiento de estructuración y asignación de subsidios de mejoramientos de vivienda en su version 2 del 28-04-2025, por llo que la accion se conceptua en ejecucion
</t>
    </r>
    <r>
      <rPr>
        <b/>
        <sz val="14"/>
        <rFont val="Times New Roman"/>
        <family val="1"/>
      </rPr>
      <t xml:space="preserve">
AVANCE PORCENTUAL</t>
    </r>
    <r>
      <rPr>
        <sz val="14"/>
        <rFont val="Times New Roman"/>
        <family val="1"/>
      </rPr>
      <t xml:space="preserve">
50%
</t>
    </r>
    <r>
      <rPr>
        <b/>
        <sz val="14"/>
        <rFont val="Times New Roman"/>
        <family val="1"/>
      </rPr>
      <t>CONCEPTO</t>
    </r>
    <r>
      <rPr>
        <sz val="14"/>
        <rFont val="Times New Roman"/>
        <family val="1"/>
      </rPr>
      <t xml:space="preserve">
La accion se conceptua </t>
    </r>
    <r>
      <rPr>
        <b/>
        <sz val="14"/>
        <rFont val="Times New Roman"/>
        <family val="1"/>
      </rPr>
      <t>EN EJECUCION-FUERA DE TERMINOS y el hallazgo ABIERTO</t>
    </r>
  </si>
  <si>
    <r>
      <t>CORTE DEL SEGUIMIENTO</t>
    </r>
    <r>
      <rPr>
        <sz val="14"/>
        <rFont val="Times New Roman"/>
        <family val="1"/>
      </rPr>
      <t xml:space="preserve">
Agosto 2025
</t>
    </r>
    <r>
      <rPr>
        <b/>
        <sz val="14"/>
        <rFont val="Times New Roman"/>
        <family val="1"/>
      </rPr>
      <t xml:space="preserve">EVID+W211ENCIA
</t>
    </r>
    <r>
      <rPr>
        <sz val="14"/>
        <rFont val="Times New Roman"/>
        <family val="1"/>
      </rPr>
      <t xml:space="preserve">3-2025-9192.pdf
Informe Convenio No. 44 enero de 2025.pdf
Informe Convenio No. 45 febrero de 2025.pdf
Informe Convenio No. 46 marzo de 2025.pdf
Informe Convenio No. 47 abril de 2025.pdf
Informe Convenio No. 48 mayo de 2025.pdf
Informe Convenio No. 49 junio de 2025.pdf
VERIFICACIÓN SECOP II CONVENIO 686 DE 2021.pdf
cargue en secop informe 46 marzo 2025.pdf
cargue en secop informe 47 abril 2025.pdf
cargue en secop informe 48 mayo 2025.pdf
cargue en secop informe 49 junio 2025.pdf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y mediante el 3-2025-9192 se observan las evidencias aportadas, dentro de las cuales se tienen los informes de supervision o interventoria desde enero del 2025 hasta junio del 2025 mediante los cuales se realizo la supervision al convenio No 686 del 2021, en estos informes se pueden ver los reportes financieros,de avance en cada periodo entre otros, adicionalmente estos informes fueron cargados en SECOP II entre el 21 de Julio y el 30 de Julio del 2025, en ese sentido se conceptua un avance en la ejecucion del 81%.
</t>
    </r>
    <r>
      <rPr>
        <b/>
        <sz val="14"/>
        <rFont val="Times New Roman"/>
        <family val="1"/>
      </rPr>
      <t xml:space="preserve">
AVANCE PORCENTUAL</t>
    </r>
    <r>
      <rPr>
        <sz val="14"/>
        <rFont val="Times New Roman"/>
        <family val="1"/>
      </rPr>
      <t xml:space="preserve">
81%
</t>
    </r>
    <r>
      <rPr>
        <b/>
        <sz val="14"/>
        <rFont val="Times New Roman"/>
        <family val="1"/>
      </rPr>
      <t>CONCEPTO</t>
    </r>
    <r>
      <rPr>
        <sz val="14"/>
        <rFont val="Times New Roman"/>
        <family val="1"/>
      </rPr>
      <t xml:space="preserve">
La accion se conceptua </t>
    </r>
    <r>
      <rPr>
        <b/>
        <sz val="14"/>
        <rFont val="Times New Roman"/>
        <family val="1"/>
      </rPr>
      <t>EN EJECUCION-RETRASADA - FUERA DE TERMINOS y el hallazgo ABIERTO</t>
    </r>
    <r>
      <rPr>
        <sz val="14"/>
        <rFont val="Times New Roman"/>
        <family val="1"/>
      </rPr>
      <t xml:space="preserve">
</t>
    </r>
    <r>
      <rPr>
        <b/>
        <sz val="14"/>
        <rFont val="Times New Roman"/>
        <family val="1"/>
      </rPr>
      <t>OBSERVACION
S</t>
    </r>
    <r>
      <rPr>
        <sz val="14"/>
        <rFont val="Times New Roman"/>
        <family val="1"/>
      </rPr>
      <t xml:space="preserve">e requiere el informe del mes de Julio para cumplir esta accion en su totalidad 
Se hace necesario solicitar que los informes de seguimiento aprobados sean cargados en la fecha de monitoreo </t>
    </r>
  </si>
  <si>
    <r>
      <t>CORTE DEL SEGUIMIENTO</t>
    </r>
    <r>
      <rPr>
        <sz val="14"/>
        <rFont val="Times New Roman"/>
        <family val="1"/>
      </rPr>
      <t xml:space="preserve">
Agosto de 2025
</t>
    </r>
    <r>
      <rPr>
        <b/>
        <sz val="14"/>
        <rFont val="Times New Roman"/>
        <family val="1"/>
      </rPr>
      <t>EVIDENCIA</t>
    </r>
    <r>
      <rPr>
        <sz val="14"/>
        <rFont val="Times New Roman"/>
        <family val="1"/>
      </rPr>
      <t xml:space="preserve">
Mediante radicado No. 3-2025-4807 realizó la inclusión del PMI propuesto
No se cuenta con soportes de avance para la valoración al presente corte.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registran avances.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Se conceptúa la acción </t>
    </r>
    <r>
      <rPr>
        <b/>
        <sz val="14"/>
        <rFont val="Times New Roman"/>
        <family val="1"/>
      </rPr>
      <t>SIN INICIAR – DENTRO DE TÉRMINOS y HALLAZGO ABIERTO.</t>
    </r>
  </si>
  <si>
    <r>
      <t>CORTE DEL SEGUIMIENTO</t>
    </r>
    <r>
      <rPr>
        <sz val="14"/>
        <rFont val="Times New Roman"/>
        <family val="1"/>
      </rPr>
      <t xml:space="preserve">
Mayo 2025
Mediante radicado No. 3-2025-4807 realizó la inclusión del PMI propuesto
</t>
    </r>
    <r>
      <rPr>
        <b/>
        <sz val="14"/>
        <rFont val="Times New Roman"/>
        <family val="1"/>
      </rPr>
      <t>EVIDENCIA</t>
    </r>
    <r>
      <rPr>
        <sz val="14"/>
        <rFont val="Times New Roman"/>
        <family val="1"/>
      </rPr>
      <t xml:space="preserve">
No se cuenta con soportes de avance para la valoración al presente corte.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registran avances.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Se conceptúa la acción </t>
    </r>
    <r>
      <rPr>
        <b/>
        <sz val="14"/>
        <rFont val="Times New Roman"/>
        <family val="1"/>
      </rPr>
      <t>SIN INICIAR – DENTRO DE TÉRMINOS y HALLAZGO ABIERTO.</t>
    </r>
  </si>
  <si>
    <r>
      <t>CORTE DEL SEGUIMIENTO</t>
    </r>
    <r>
      <rPr>
        <sz val="14"/>
        <rFont val="Times New Roman"/>
        <family val="1"/>
      </rPr>
      <t xml:space="preserve">
Agosto 2025
</t>
    </r>
    <r>
      <rPr>
        <b/>
        <sz val="14"/>
        <rFont val="Times New Roman"/>
        <family val="1"/>
      </rPr>
      <t>EVIDENCIA</t>
    </r>
    <r>
      <rPr>
        <sz val="14"/>
        <rFont val="Times New Roman"/>
        <family val="1"/>
      </rPr>
      <t xml:space="preserve">
No se cuenta con soportes de avance para la valoración al presente corte.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registran avances.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Se conceptúa la acción</t>
    </r>
    <r>
      <rPr>
        <b/>
        <sz val="14"/>
        <rFont val="Times New Roman"/>
        <family val="1"/>
      </rPr>
      <t xml:space="preserve"> SIN INICIAR – DENTRO DE TÉRMINOS y HALLAZGO ABIERTO.</t>
    </r>
  </si>
  <si>
    <r>
      <t xml:space="preserve">CORTE DEL SEGUIMIENTO
</t>
    </r>
    <r>
      <rPr>
        <sz val="14"/>
        <rFont val="Times New Roman"/>
        <family val="1"/>
      </rPr>
      <t>Agosto 2025</t>
    </r>
    <r>
      <rPr>
        <b/>
        <sz val="14"/>
        <rFont val="Times New Roman"/>
        <family val="1"/>
      </rPr>
      <t xml:space="preserve">
EVIDENCIA
</t>
    </r>
    <r>
      <rPr>
        <sz val="14"/>
        <rFont val="Times New Roman"/>
        <family val="1"/>
      </rPr>
      <t>Correo electrónico del 17 de septiembre de 2025
Plan de Sostenibilidad MIPG 2025</t>
    </r>
    <r>
      <rPr>
        <b/>
        <sz val="14"/>
        <rFont val="Times New Roman"/>
        <family val="1"/>
      </rPr>
      <t xml:space="preserve">
UBICACION
</t>
    </r>
    <r>
      <rPr>
        <sz val="14"/>
        <rFont val="Times New Roman"/>
        <family val="1"/>
      </rPr>
      <t>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t>
    </r>
    <r>
      <rPr>
        <b/>
        <sz val="14"/>
        <rFont val="Times New Roman"/>
        <family val="1"/>
      </rPr>
      <t xml:space="preserve">
AUTOEVALUACIÓN DE LAS EVIDENCIAS
</t>
    </r>
    <r>
      <rPr>
        <sz val="14"/>
        <rFont val="Times New Roman"/>
        <family val="1"/>
      </rPr>
      <t xml:space="preserve">No se realiza valoración toda vez que a la fecha no se registran avances.
</t>
    </r>
    <r>
      <rPr>
        <b/>
        <sz val="14"/>
        <rFont val="Times New Roman"/>
        <family val="1"/>
      </rPr>
      <t xml:space="preserve">
AVANCE PORCENTUAL
</t>
    </r>
    <r>
      <rPr>
        <sz val="14"/>
        <rFont val="Times New Roman"/>
        <family val="1"/>
      </rPr>
      <t>0%</t>
    </r>
    <r>
      <rPr>
        <b/>
        <sz val="14"/>
        <rFont val="Times New Roman"/>
        <family val="1"/>
      </rPr>
      <t xml:space="preserve">
CONCEPTO
</t>
    </r>
    <r>
      <rPr>
        <sz val="14"/>
        <rFont val="Times New Roman"/>
        <family val="1"/>
      </rPr>
      <t xml:space="preserve">Se conceptúa la acción </t>
    </r>
    <r>
      <rPr>
        <b/>
        <sz val="14"/>
        <rFont val="Times New Roman"/>
        <family val="1"/>
      </rPr>
      <t>SIN INICIAR – DENTRO DE TÉRMINOS y HALLAZGO ABIERTO.</t>
    </r>
  </si>
  <si>
    <r>
      <t xml:space="preserve">CORTE DEL SEGUIMIENTO
</t>
    </r>
    <r>
      <rPr>
        <sz val="14"/>
        <rFont val="Times New Roman"/>
        <family val="1"/>
      </rPr>
      <t>Agosto 2025</t>
    </r>
    <r>
      <rPr>
        <b/>
        <sz val="14"/>
        <rFont val="Times New Roman"/>
        <family val="1"/>
      </rPr>
      <t xml:space="preserve">
EVIDENCIA
</t>
    </r>
    <r>
      <rPr>
        <sz val="14"/>
        <rFont val="Times New Roman"/>
        <family val="1"/>
      </rPr>
      <t>Correo electrónico del 17 de septiembre de 2025
Plan de Sostenibilidad MIPG 2025</t>
    </r>
    <r>
      <rPr>
        <b/>
        <sz val="14"/>
        <rFont val="Times New Roman"/>
        <family val="1"/>
      </rPr>
      <t xml:space="preserve">
UBICACION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AUTOEVALUACIÓN DE LAS EVIDENCIAS
</t>
    </r>
    <r>
      <rPr>
        <sz val="14"/>
        <rFont val="Times New Roman"/>
        <family val="1"/>
      </rPr>
      <t xml:space="preserve">No se realiza valoración toda vez que a la fecha no se registran avances.
</t>
    </r>
    <r>
      <rPr>
        <b/>
        <sz val="14"/>
        <rFont val="Times New Roman"/>
        <family val="1"/>
      </rPr>
      <t xml:space="preserve">
AVANCE PORCENTUAL
</t>
    </r>
    <r>
      <rPr>
        <sz val="14"/>
        <rFont val="Times New Roman"/>
        <family val="1"/>
      </rPr>
      <t>0%</t>
    </r>
    <r>
      <rPr>
        <b/>
        <sz val="14"/>
        <rFont val="Times New Roman"/>
        <family val="1"/>
      </rPr>
      <t xml:space="preserve">
CONCEPTO
</t>
    </r>
    <r>
      <rPr>
        <sz val="14"/>
        <rFont val="Times New Roman"/>
        <family val="1"/>
      </rPr>
      <t xml:space="preserve">Se conceptúa la acción </t>
    </r>
    <r>
      <rPr>
        <b/>
        <sz val="14"/>
        <rFont val="Times New Roman"/>
        <family val="1"/>
      </rPr>
      <t>SIN INICIAR – DENTRO DE TÉRMINOS y HALLAZGO ABIERTO.</t>
    </r>
  </si>
  <si>
    <r>
      <rPr>
        <b/>
        <sz val="14"/>
        <rFont val="Times New Roman"/>
        <family val="1"/>
      </rPr>
      <t>3-2025-9042</t>
    </r>
    <r>
      <rPr>
        <sz val="14"/>
        <rFont val="Times New Roman"/>
        <family val="1"/>
      </rPr>
      <t xml:space="preserve"> Informe definitivo del trabajo de Aseguramiento al Sistema de Gestión de la Calidad, Sistema de Gestión Ambiental y Sistema de Gestión de Seguridad y Salud en el Trabajo. </t>
    </r>
  </si>
  <si>
    <r>
      <rPr>
        <b/>
        <sz val="14"/>
        <rFont val="Times New Roman"/>
        <family val="1"/>
      </rPr>
      <t>1.</t>
    </r>
    <r>
      <rPr>
        <sz val="14"/>
        <rFont val="Times New Roman"/>
        <family val="1"/>
      </rPr>
      <t xml:space="preserve"> Implementar en el Sistema de Información Único para Acceso a la Vivienda – SUAV los campos que permitan identificar la entidad, dependencia y/o contrato del usuario responsable que participa en cada etapa del proceso del subsidio (inscripción, validación, asignación, pago), de manera que la información sea visible en la ficha del hogar.</t>
    </r>
  </si>
  <si>
    <r>
      <rPr>
        <b/>
        <sz val="14"/>
        <rFont val="Times New Roman"/>
        <family val="1"/>
      </rPr>
      <t>3.4.6 Para robustecer las evidencias utilizadas para la evaluación de los acuerdos de gestión de los Gerentes Públicos, en el marco del Sistema de Gestión de la Calidad</t>
    </r>
    <r>
      <rPr>
        <sz val="14"/>
        <rFont val="Times New Roman"/>
        <family val="1"/>
      </rPr>
      <t>.
Fortalecer estos registros permitirá contar con una base sólida y objetiva para evaluar el grado de cumplimiento y es una manera de demostrar el cumplimiento del compromiso de la Alta Dirección al momento de evaluar lo acuerdos de gestión</t>
    </r>
  </si>
  <si>
    <r>
      <rPr>
        <b/>
        <sz val="14"/>
        <rFont val="Times New Roman"/>
        <family val="1"/>
      </rPr>
      <t>1.</t>
    </r>
    <r>
      <rPr>
        <sz val="14"/>
        <rFont val="Times New Roman"/>
        <family val="1"/>
      </rPr>
      <t xml:space="preserve"> Realizar tres jornadas de sensibilización frente al registro, tipo y mecanismo de evaluación para gerentes públicos de acuerdos por la CNSC.</t>
    </r>
  </si>
  <si>
    <r>
      <rPr>
        <b/>
        <sz val="14"/>
        <rFont val="Times New Roman"/>
        <family val="1"/>
      </rPr>
      <t>1.</t>
    </r>
    <r>
      <rPr>
        <sz val="14"/>
        <rFont val="Times New Roman"/>
        <family val="1"/>
      </rPr>
      <t xml:space="preserve"> Actualizar Directorio de Entidades Distritales y Nacionales asociados al Sistema de Gestión Documental - SIGA para la depuración de los registros.</t>
    </r>
  </si>
  <si>
    <r>
      <rPr>
        <b/>
        <sz val="14"/>
        <rFont val="Times New Roman"/>
        <family val="1"/>
      </rPr>
      <t>1.</t>
    </r>
    <r>
      <rPr>
        <sz val="14"/>
        <rFont val="Times New Roman"/>
        <family val="1"/>
      </rPr>
      <t xml:space="preserve"> Desarrollar en el Sistema de Gestión Documental SIGA botón que permita la modificación de tiempos para emitir una respuesta oficial</t>
    </r>
  </si>
  <si>
    <r>
      <rPr>
        <b/>
        <sz val="14"/>
        <rFont val="Times New Roman"/>
        <family val="1"/>
      </rPr>
      <t xml:space="preserve">3-2025-9042 </t>
    </r>
    <r>
      <rPr>
        <sz val="14"/>
        <rFont val="Times New Roman"/>
        <family val="1"/>
      </rPr>
      <t xml:space="preserve">Informe definitivo del trabajo de Aseguramiento al Sistema de Gestión de la Calidad, Sistema de Gestión Ambiental y Sistema de Gestión de Seguridad y Salud en el Trabajo. </t>
    </r>
  </si>
  <si>
    <r>
      <rPr>
        <b/>
        <sz val="14"/>
        <rFont val="Times New Roman"/>
        <family val="1"/>
      </rPr>
      <t>1.</t>
    </r>
    <r>
      <rPr>
        <sz val="14"/>
        <rFont val="Times New Roman"/>
        <family val="1"/>
      </rPr>
      <t xml:space="preserve"> Incluir en el comprobante de egreso marca de agua con la frase no oficial cuando se trate de documentos no validos, incluyendo la identificación clara de los flujos de elaboración y aprobación</t>
    </r>
  </si>
  <si>
    <r>
      <rPr>
        <b/>
        <sz val="14"/>
        <rFont val="Times New Roman"/>
        <family val="1"/>
      </rPr>
      <t>3.4.16 Para realizar un diagnóstico de las instalaciones eléctricas de la Entidad conforme al Reglamento Técnico de Instalaciones Eléctricas RETIE, en el marco del Sistema de Gestión de Seguridad y Salud en el Trabajo.</t>
    </r>
    <r>
      <rPr>
        <sz val="14"/>
        <rFont val="Times New Roman"/>
        <family val="1"/>
      </rPr>
      <t xml:space="preserve">
Necesidad de fortalecer la gestión de infraestructura física en lo relacionado con el estado de las instalaciones eléctricas de la Entidad.</t>
    </r>
  </si>
  <si>
    <r>
      <rPr>
        <b/>
        <sz val="14"/>
        <rFont val="Times New Roman"/>
        <family val="1"/>
      </rPr>
      <t xml:space="preserve">1. </t>
    </r>
    <r>
      <rPr>
        <sz val="14"/>
        <rFont val="Times New Roman"/>
        <family val="1"/>
      </rPr>
      <t>Solicitar a la administración del edificio unicampus una revisión, diagnostico de las instalaciones eléctricas</t>
    </r>
  </si>
  <si>
    <r>
      <rPr>
        <b/>
        <sz val="14"/>
        <rFont val="Times New Roman"/>
        <family val="1"/>
      </rPr>
      <t>1.</t>
    </r>
    <r>
      <rPr>
        <sz val="14"/>
        <rFont val="Times New Roman"/>
        <family val="1"/>
      </rPr>
      <t xml:space="preserve"> Solicitar la actualización de la información publicada en la intranet sobre las políticas de los Sistema de Gestión de Calidad y Sistema de Gestión Ambiental.  </t>
    </r>
  </si>
  <si>
    <r>
      <rPr>
        <b/>
        <sz val="14"/>
        <rFont val="Times New Roman"/>
        <family val="1"/>
      </rPr>
      <t xml:space="preserve">2. </t>
    </r>
    <r>
      <rPr>
        <sz val="14"/>
        <rFont val="Times New Roman"/>
        <family val="1"/>
      </rPr>
      <t>Socializar piezas comunicativas (por lo menos una vez cada dos meses) sobre los Sistemas de Gestión de Calidad y Ambiental  para promover la consulta de información en la intranet.</t>
    </r>
  </si>
  <si>
    <r>
      <rPr>
        <b/>
        <sz val="14"/>
        <rFont val="Times New Roman"/>
        <family val="1"/>
      </rPr>
      <t>3.</t>
    </r>
    <r>
      <rPr>
        <sz val="14"/>
        <rFont val="Times New Roman"/>
        <family val="1"/>
      </rPr>
      <t xml:space="preserve"> Adelantar jornadas pedagógicas para incrementar la apropiación y toma de conciencia de los Sistemas de Gestión de Calidad y Ambiental</t>
    </r>
  </si>
  <si>
    <r>
      <rPr>
        <b/>
        <sz val="14"/>
        <rFont val="Times New Roman"/>
        <family val="1"/>
      </rPr>
      <t xml:space="preserve">1. </t>
    </r>
    <r>
      <rPr>
        <sz val="14"/>
        <rFont val="Times New Roman"/>
        <family val="1"/>
      </rPr>
      <t xml:space="preserve">Adelantar una jornada pedagógica para socializar la metodología de gestión del cambio definida en la Entidad  </t>
    </r>
  </si>
  <si>
    <r>
      <rPr>
        <b/>
        <sz val="14"/>
        <rFont val="Times New Roman"/>
        <family val="1"/>
      </rPr>
      <t>1.</t>
    </r>
    <r>
      <rPr>
        <sz val="14"/>
        <rFont val="Times New Roman"/>
        <family val="1"/>
      </rPr>
      <t xml:space="preserve"> Revisar y ajustar la matriz de aspectos e impactos ambientales significativos considerando actividades, productos y servicios actuales de la organización, asegurando coherencia con la normativa vigente.</t>
    </r>
  </si>
  <si>
    <r>
      <rPr>
        <b/>
        <sz val="14"/>
        <rFont val="Times New Roman"/>
        <family val="1"/>
      </rPr>
      <t xml:space="preserve">1. </t>
    </r>
    <r>
      <rPr>
        <sz val="14"/>
        <rFont val="Times New Roman"/>
        <family val="1"/>
      </rPr>
      <t>Desarrollar una matriz de seguimiento de fechas de vencimiento del licenciamiento de software, asignando responsables y estableciendo alertas anticipadas para gestionar oportunamente el proceso de renovación.</t>
    </r>
  </si>
  <si>
    <r>
      <rPr>
        <b/>
        <sz val="14"/>
        <rFont val="Times New Roman"/>
        <family val="1"/>
      </rPr>
      <t xml:space="preserve">1. </t>
    </r>
    <r>
      <rPr>
        <sz val="14"/>
        <rFont val="Times New Roman"/>
        <family val="1"/>
      </rPr>
      <t>Generar alertas semanalmente de SIGAs abiertos en el cual se registre pendientes por gestión y cierre.</t>
    </r>
  </si>
  <si>
    <r>
      <rPr>
        <b/>
        <sz val="14"/>
        <rFont val="Times New Roman"/>
        <family val="1"/>
      </rPr>
      <t>2.</t>
    </r>
    <r>
      <rPr>
        <sz val="14"/>
        <rFont val="Times New Roman"/>
        <family val="1"/>
      </rPr>
      <t xml:space="preserve"> Desarrollar mesas de trabajo mensuales con los usuarios de SIGA y BTE para identificar causas de respuestas extemporáneas e identificar acciones a implementar</t>
    </r>
  </si>
  <si>
    <r>
      <rPr>
        <b/>
        <sz val="14"/>
        <rFont val="Times New Roman"/>
        <family val="1"/>
      </rPr>
      <t>1.</t>
    </r>
    <r>
      <rPr>
        <sz val="14"/>
        <rFont val="Times New Roman"/>
        <family val="1"/>
      </rPr>
      <t xml:space="preserve"> Incluir en las inspecciones de elementos  de emergencias las revisión de los anclajes y soportes de los extintores</t>
    </r>
  </si>
  <si>
    <r>
      <rPr>
        <b/>
        <sz val="14"/>
        <rFont val="Times New Roman"/>
        <family val="1"/>
      </rPr>
      <t>1.</t>
    </r>
    <r>
      <rPr>
        <sz val="14"/>
        <rFont val="Times New Roman"/>
        <family val="1"/>
      </rPr>
      <t xml:space="preserve"> Radicar formalmente la TRD actualizada ante el ente rector, atender observaciones hasta obtener convalidación y proceder a la adopción mediante acto administrativo, asegurando su implementación y seguimiento en el SIGA.</t>
    </r>
  </si>
  <si>
    <r>
      <rPr>
        <b/>
        <sz val="14"/>
        <rFont val="Times New Roman"/>
        <family val="1"/>
      </rPr>
      <t xml:space="preserve">1. </t>
    </r>
    <r>
      <rPr>
        <sz val="14"/>
        <rFont val="Times New Roman"/>
        <family val="1"/>
      </rPr>
      <t>Realizar dos jornadas de sensibilización a los servidores públicos y contratistas sobre la importancia del canal telefónico como parte del servicio a la ciudadanía y la imagen institucional.</t>
    </r>
  </si>
  <si>
    <r>
      <rPr>
        <b/>
        <u/>
        <sz val="14"/>
        <rFont val="Times New Roman"/>
        <family val="1"/>
      </rPr>
      <t xml:space="preserve">3.1.7 </t>
    </r>
    <r>
      <rPr>
        <b/>
        <sz val="14"/>
        <rFont val="Times New Roman"/>
        <family val="1"/>
      </rPr>
      <t xml:space="preserve">Por debilidades en el contacto telefónico con las extensiones dispuestas en las diferentes dependencias, el marco del Sistema de Gestión de la Calidad. 
</t>
    </r>
    <r>
      <rPr>
        <sz val="14"/>
        <rFont val="Times New Roman"/>
        <family val="1"/>
      </rPr>
      <t xml:space="preserve">
Debilidades en el contacto telefónico con las extensiones dispuestas en las diferentes dependencias,</t>
    </r>
  </si>
  <si>
    <r>
      <rPr>
        <b/>
        <sz val="14"/>
        <rFont val="Times New Roman"/>
        <family val="1"/>
      </rPr>
      <t>2</t>
    </r>
    <r>
      <rPr>
        <sz val="14"/>
        <rFont val="Times New Roman"/>
        <family val="1"/>
      </rPr>
      <t>. Revisar y actualizar el directorio institucional publicado en los canales oficiales y garantizando la vigencia de las extensiones y responsables de atención</t>
    </r>
  </si>
  <si>
    <r>
      <rPr>
        <b/>
        <sz val="14"/>
        <rFont val="Times New Roman"/>
        <family val="1"/>
      </rPr>
      <t xml:space="preserve">1. </t>
    </r>
    <r>
      <rPr>
        <sz val="14"/>
        <rFont val="Times New Roman"/>
        <family val="1"/>
      </rPr>
      <t>Establecer controles y supervisiones periódicas que garanticen el mantenimiento continuo en la limpieza profunda y sellado de oquedades para eliminar hongos en cumplimiento de las normas de higiene y seguridad.</t>
    </r>
  </si>
  <si>
    <r>
      <rPr>
        <b/>
        <u/>
        <sz val="14"/>
        <rFont val="Times New Roman"/>
        <family val="1"/>
      </rPr>
      <t>3.1.10</t>
    </r>
    <r>
      <rPr>
        <b/>
        <sz val="14"/>
        <rFont val="Times New Roman"/>
        <family val="1"/>
      </rPr>
      <t xml:space="preserve"> Por la no disposición de los mapas y rutas de evacuación en el 100% de los pisos de la Entidad, en el marco del Sistema de Gestión de Seguridad y Salud  en el Trabajo. 
</t>
    </r>
    <r>
      <rPr>
        <sz val="14"/>
        <rFont val="Times New Roman"/>
        <family val="1"/>
      </rPr>
      <t xml:space="preserve">
No disposición de los mapas y rutas de evacuación en el 100% de los pisos de la Entidad, en el marco del Sistema de Gestión de Seguridad y Salud en el Trabajo.</t>
    </r>
  </si>
  <si>
    <r>
      <rPr>
        <b/>
        <sz val="14"/>
        <rFont val="Times New Roman"/>
        <family val="1"/>
      </rPr>
      <t>1.</t>
    </r>
    <r>
      <rPr>
        <sz val="14"/>
        <rFont val="Times New Roman"/>
        <family val="1"/>
      </rPr>
      <t>Solicitar la elaboración y presentación de plano de la entidad</t>
    </r>
  </si>
  <si>
    <r>
      <rPr>
        <b/>
        <sz val="14"/>
        <rFont val="Times New Roman"/>
        <family val="1"/>
      </rPr>
      <t>1.</t>
    </r>
    <r>
      <rPr>
        <sz val="14"/>
        <rFont val="Times New Roman"/>
        <family val="1"/>
      </rPr>
      <t xml:space="preserve"> Suministro e instalación de dispensadores de toallas y de papel higiénico y rutinas profundas de limpieza por parte del personal operativo.</t>
    </r>
  </si>
  <si>
    <r>
      <rPr>
        <b/>
        <sz val="14"/>
        <rFont val="Times New Roman"/>
        <family val="1"/>
      </rPr>
      <t>1.</t>
    </r>
    <r>
      <rPr>
        <sz val="14"/>
        <rFont val="Times New Roman"/>
        <family val="1"/>
      </rPr>
      <t xml:space="preserve"> Solicitar de manera oficial a la interventoría la atención de las observaciones asociadas a cerramientos, señalización e inspección de maquinaria mediante los comités de obra semanal.</t>
    </r>
  </si>
  <si>
    <r>
      <rPr>
        <b/>
        <sz val="14"/>
        <rFont val="Times New Roman"/>
        <family val="1"/>
      </rPr>
      <t>2.</t>
    </r>
    <r>
      <rPr>
        <sz val="14"/>
        <rFont val="Times New Roman"/>
        <family val="1"/>
      </rPr>
      <t xml:space="preserve"> Realizar seguimiento a la interventoría en relación a las acciones ejecutadas por el contratista de obra que respondan a las observaciones asociadas a cerramientos, señalización e inspección de maquinaria.</t>
    </r>
  </si>
  <si>
    <r>
      <rPr>
        <b/>
        <sz val="14"/>
        <rFont val="Times New Roman"/>
        <family val="1"/>
      </rPr>
      <t>3.1.12 Por inadecuadas medidas de gestión, control ambiental y limpieza de la obra asociadas al Contrato No. 1125 de 2023, en el marco del Sistema de Gestión Ambiental.</t>
    </r>
    <r>
      <rPr>
        <sz val="14"/>
        <rFont val="Times New Roman"/>
        <family val="1"/>
      </rPr>
      <t xml:space="preserve">
Beneficio de Auditoría No. 3: Se resalta la gestión realizada por la Entidad al tomar la medida correctiva según la  cual “Atendiendo lo descrito en el informe de auditoría, puntualmente en los numerales 3.1.8 y 3.1.12, se remitió  comunicación de manera inmediata a la Interventoría del proyecto (Anexo 22), en la que se indican los hallazgos
evidenciados durante la visita adelantada el primero (1) de agosto de 2025, solicitando la subsanación de lo  informado, así como un consolidado de las medidas de control y seguimiento sugeridas en el informe (…)” se remitió  correo electrónico del 27 de agosto de 2025.  </t>
    </r>
  </si>
  <si>
    <r>
      <rPr>
        <b/>
        <sz val="14"/>
        <rFont val="Times New Roman"/>
        <family val="1"/>
      </rPr>
      <t>1.</t>
    </r>
    <r>
      <rPr>
        <sz val="14"/>
        <rFont val="Times New Roman"/>
        <family val="1"/>
      </rPr>
      <t xml:space="preserve"> Solicitar de manera oficial a la interventoría la atención de las observaciones asociadas a manejo de residuos de construcción, protección de materiales y sumideros, así como manejo de aceites y residuos líquidos mediante los comités de obra semanal.</t>
    </r>
  </si>
  <si>
    <r>
      <rPr>
        <b/>
        <sz val="14"/>
        <rFont val="Times New Roman"/>
        <family val="1"/>
      </rPr>
      <t>3.1.12 Por inadecuadas medidas de gestión, control ambiental y limpieza de la obra asociadas al Contrato No. 1125 de 2023, en el marco del Sistema de Gestión Ambiental.</t>
    </r>
    <r>
      <rPr>
        <sz val="14"/>
        <rFont val="Times New Roman"/>
        <family val="1"/>
      </rPr>
      <t xml:space="preserve">
Beneficio de Auditoría No. 3: Se resalta la gestión realizada por la Entidad al tomar la medida correctiva según la cual “Atendiendo lo descrito en el informe de auditoría, puntualmente en los numerales 3.1.8 y 3.1.12, se remitió 
comunicación de manera inmediata a la Interventoría del proyecto (Anexo 22), en la que se indican los hallazgos evidenciados durante la visita adelantada el primero (1) de agosto de 2025, solicitando la subsanación de lo  informado, así como un consolidado de las medidas de control y seguimiento sugeridas en el informe (…)” se remitió  correo electrónico del 27 de agosto de 2025.  </t>
    </r>
  </si>
  <si>
    <r>
      <rPr>
        <b/>
        <sz val="14"/>
        <rFont val="Times New Roman"/>
        <family val="1"/>
      </rPr>
      <t xml:space="preserve">2. </t>
    </r>
    <r>
      <rPr>
        <sz val="14"/>
        <rFont val="Times New Roman"/>
        <family val="1"/>
      </rPr>
      <t>Realizar seguimiento a la interventoría en relación a las acciones ejecutadas por el contratista de obra que respondan a las observaciones asociadas a manejo de residuos de construcción, protección de materiales y sumideros, así como manejo de aceites y residuos líquidos</t>
    </r>
  </si>
  <si>
    <r>
      <rPr>
        <b/>
        <sz val="14"/>
        <rFont val="Times New Roman"/>
        <family val="1"/>
      </rPr>
      <t>1.</t>
    </r>
    <r>
      <rPr>
        <sz val="14"/>
        <rFont val="Times New Roman"/>
        <family val="1"/>
      </rPr>
      <t xml:space="preserve"> Desde la Subdirección de Información Sectorial, se remitirá un memorando dirigido a la Subdirección Administrativa y a la Subsecretaría Corporativa solicitando la renovación oportuna de la licencia ArcGIS, en coordinación con la Oficina de Tecnología, con el fin de garantizar la operatividad continua del módulo Geovisores del Observatorio Hábitat y prevenir su suspensión por vencimiento de la licencia.</t>
    </r>
  </si>
  <si>
    <r>
      <rPr>
        <b/>
        <sz val="14"/>
        <rFont val="Times New Roman"/>
        <family val="1"/>
      </rPr>
      <t>1.</t>
    </r>
    <r>
      <rPr>
        <sz val="14"/>
        <rFont val="Times New Roman"/>
        <family val="1"/>
      </rPr>
      <t xml:space="preserve"> Medir la trazabilidad de  la fecha de numeración de las resoluciones y la fecha de recepción de bases, para calcular que no excedan los dos días hábiles definidos en el procedimiento.</t>
    </r>
  </si>
  <si>
    <r>
      <rPr>
        <b/>
        <sz val="14"/>
        <rFont val="Times New Roman"/>
        <family val="1"/>
      </rPr>
      <t xml:space="preserve">2. </t>
    </r>
    <r>
      <rPr>
        <sz val="14"/>
        <rFont val="Times New Roman"/>
        <family val="1"/>
      </rPr>
      <t>Implementar una alerta en  la base de seguimiento las notificaciones hasta la culminación del trámite,  para calcular que el trámite de notificación por aviso no exceda 10 días.</t>
    </r>
  </si>
  <si>
    <r>
      <rPr>
        <b/>
        <sz val="14"/>
        <rFont val="Times New Roman"/>
        <family val="1"/>
      </rPr>
      <t xml:space="preserve">3. </t>
    </r>
    <r>
      <rPr>
        <sz val="14"/>
        <rFont val="Times New Roman"/>
        <family val="1"/>
      </rPr>
      <t xml:space="preserve">Actualizar el Procedimiento PS06-PR06 Publicidad Actos V6, actualizando los lineamientos y alcance de acuerdo con los lineamientos de la Subdirección de Programas y Proyectos. </t>
    </r>
  </si>
  <si>
    <r>
      <rPr>
        <b/>
        <sz val="14"/>
        <rFont val="Times New Roman"/>
        <family val="1"/>
      </rPr>
      <t xml:space="preserve">1. </t>
    </r>
    <r>
      <rPr>
        <sz val="14"/>
        <rFont val="Times New Roman"/>
        <family val="1"/>
      </rPr>
      <t xml:space="preserve">Adelantar la solicitud de publicación de la información a la Oficina Asesora de Comunicaciones respecto de la información que se encontró desactualizada. </t>
    </r>
  </si>
  <si>
    <r>
      <rPr>
        <b/>
        <sz val="14"/>
        <rFont val="Times New Roman"/>
        <family val="1"/>
      </rPr>
      <t>2.</t>
    </r>
    <r>
      <rPr>
        <sz val="14"/>
        <rFont val="Times New Roman"/>
        <family val="1"/>
      </rPr>
      <t xml:space="preserve"> Presentar al Comité Institucional de Gestión y Desempeño (al menos 1 vez en la vigencia) las alertas sobre el estado de los contenidos del sitio web para generar compromiso por parte de los responsables de la información. </t>
    </r>
  </si>
  <si>
    <r>
      <rPr>
        <b/>
        <sz val="14"/>
        <rFont val="Times New Roman"/>
        <family val="1"/>
      </rPr>
      <t xml:space="preserve">3. </t>
    </r>
    <r>
      <rPr>
        <sz val="14"/>
        <rFont val="Times New Roman"/>
        <family val="1"/>
      </rPr>
      <t>Hacer seguimiento a los requerimientos que se hacen a las dependencias como resultado del monitoreo semestral y socialización que se realiza por la segunda línea de defensa.</t>
    </r>
  </si>
  <si>
    <r>
      <rPr>
        <b/>
        <sz val="14"/>
        <rFont val="Times New Roman"/>
        <family val="1"/>
      </rPr>
      <t>4.</t>
    </r>
    <r>
      <rPr>
        <sz val="14"/>
        <rFont val="Times New Roman"/>
        <family val="1"/>
      </rPr>
      <t xml:space="preserve"> Adelantar jornadas de sensibilización a través de estrategias de comunicación relacionada con la aplicabilidad de la guía PG02-IN52 Guía para actualización de contenidos en la sede electrónica.</t>
    </r>
  </si>
  <si>
    <r>
      <rPr>
        <b/>
        <sz val="14"/>
        <rFont val="Times New Roman"/>
        <family val="1"/>
      </rPr>
      <t xml:space="preserve">1. </t>
    </r>
    <r>
      <rPr>
        <sz val="14"/>
        <rFont val="Times New Roman"/>
        <family val="1"/>
      </rPr>
      <t>Actualizar el Manual del Sistema de Gestión Ambiental acorde con la información requerida</t>
    </r>
  </si>
  <si>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https://sdht.sharepoint.com/:f:/r/sites/OficinadeControlInterno/VIGENCIA%202025/04.%20Evaluaci%C3%B3n%20y%20Seguimiento/Primer%20Cuatrimestre/Acci%C3%B3n%2046.%20PMI/2025?csf=1&amp;web=1&amp;e=aBYcOM
Equipo del Jefe de la Oficina de Control Interno
Sistema Integrado de Gestión Documental SIGA
</t>
    </r>
    <r>
      <rPr>
        <b/>
        <sz val="14"/>
        <rFont val="Times New Roman"/>
        <family val="1"/>
      </rPr>
      <t>VALORACIÓN DE LAS EVIDENCIAS</t>
    </r>
    <r>
      <rPr>
        <sz val="14"/>
        <rFont val="Times New Roman"/>
        <family val="1"/>
      </rPr>
      <t xml:space="preserve">
Se aporta como evidencia del cumplimiento total de la accion propuesta el memorando 3-2025-10870, en el cual se anexa un registro de que en efecto se realizó la actualización del “Manual del Sistema de Gestión Ambiental - PG03-MM40” el cual fue publicado el 30 de octubre del 2025 en el Mapa Interactivo Web de la
Entidad, por lo que en ese sentido la accion se cumple al 100%
</t>
    </r>
    <r>
      <rPr>
        <b/>
        <sz val="14"/>
        <rFont val="Times New Roman"/>
        <family val="1"/>
      </rPr>
      <t>CONCEPTO</t>
    </r>
    <r>
      <rPr>
        <sz val="14"/>
        <rFont val="Times New Roman"/>
        <family val="1"/>
      </rPr>
      <t xml:space="preserve">
La acción se conceptúa: </t>
    </r>
    <r>
      <rPr>
        <b/>
        <sz val="14"/>
        <rFont val="Times New Roman"/>
        <family val="1"/>
      </rPr>
      <t xml:space="preserve">CUMPLIDA - DENTRO DE LOS TERMINOS –  HALLAZGO CERRADO
</t>
    </r>
    <r>
      <rPr>
        <sz val="14"/>
        <rFont val="Times New Roman"/>
        <family val="1"/>
      </rPr>
      <t xml:space="preserve">
</t>
    </r>
  </si>
  <si>
    <r>
      <rPr>
        <b/>
        <sz val="14"/>
        <rFont val="Times New Roman"/>
        <family val="1"/>
      </rPr>
      <t>2.</t>
    </r>
    <r>
      <rPr>
        <sz val="14"/>
        <rFont val="Times New Roman"/>
        <family val="1"/>
      </rPr>
      <t xml:space="preserve"> Formalizar e implementar el módulo de documentos del mapa interactivo web para la administración, disposición y custodia de los documentos controlados en el Sistema de Gestión. </t>
    </r>
  </si>
  <si>
    <r>
      <rPr>
        <b/>
        <sz val="14"/>
        <rFont val="Times New Roman"/>
        <family val="1"/>
      </rPr>
      <t xml:space="preserve">3. </t>
    </r>
    <r>
      <rPr>
        <sz val="14"/>
        <rFont val="Times New Roman"/>
        <family val="1"/>
      </rPr>
      <t xml:space="preserve">Definir un espacio de consulta de registros claves contemplados en el procedimiento PG03-PR05  teniendo en cuenta la migración al mapa interactivo web. </t>
    </r>
  </si>
  <si>
    <r>
      <rPr>
        <b/>
        <sz val="14"/>
        <rFont val="Times New Roman"/>
        <family val="1"/>
      </rPr>
      <t xml:space="preserve">4. </t>
    </r>
    <r>
      <rPr>
        <sz val="14"/>
        <rFont val="Times New Roman"/>
        <family val="1"/>
      </rPr>
      <t xml:space="preserve">Realizar un diagnóstico de la vigencia de los documentos controlados en el Sistema de Gestión por cada proceso.  </t>
    </r>
  </si>
  <si>
    <r>
      <rPr>
        <b/>
        <sz val="14"/>
        <rFont val="Times New Roman"/>
        <family val="1"/>
      </rPr>
      <t xml:space="preserve">5. </t>
    </r>
    <r>
      <rPr>
        <sz val="14"/>
        <rFont val="Times New Roman"/>
        <family val="1"/>
      </rPr>
      <t>Generar alertas a los procesos sobre la actualización de los documentos, acorde con el lineamiento establecido en el PG03-PR05.</t>
    </r>
  </si>
  <si>
    <r>
      <rPr>
        <b/>
        <sz val="14"/>
        <rFont val="Times New Roman"/>
        <family val="1"/>
      </rPr>
      <t xml:space="preserve">1. </t>
    </r>
    <r>
      <rPr>
        <sz val="14"/>
        <rFont val="Times New Roman"/>
        <family val="1"/>
      </rPr>
      <t>Revisar la forma actual de separación de residuos las etiquetas y la señalización, en cumplimiento con la Resolución 2184 de 2019, de manera que permita a cualquier colaborador entender cómo y dónde disponer de manera adecuada</t>
    </r>
  </si>
  <si>
    <r>
      <rPr>
        <b/>
        <sz val="14"/>
        <rFont val="Times New Roman"/>
        <family val="1"/>
      </rPr>
      <t xml:space="preserve">2. </t>
    </r>
    <r>
      <rPr>
        <sz val="14"/>
        <rFont val="Times New Roman"/>
        <family val="1"/>
      </rPr>
      <t>Desarrollar jornadas pedagógicas con ejemplos prácticos enfocadas al uso adecuado de los puntos ecológicos</t>
    </r>
  </si>
  <si>
    <r>
      <rPr>
        <b/>
        <sz val="14"/>
        <rFont val="Times New Roman"/>
        <family val="1"/>
      </rPr>
      <t>3.</t>
    </r>
    <r>
      <rPr>
        <sz val="14"/>
        <rFont val="Times New Roman"/>
        <family val="1"/>
      </rPr>
      <t xml:space="preserve"> Diseñar y socializar piezas gráficas con mensajes, ilustraciones y frases clave pedagógicos enfocados al uso adecuado de los puntos ecológicos.</t>
    </r>
  </si>
  <si>
    <r>
      <rPr>
        <b/>
        <sz val="14"/>
        <rFont val="Times New Roman"/>
        <family val="1"/>
      </rPr>
      <t>3.5.4 Alerta para agilizar el trámite de publicación de la versión oficial del normograma para al corte 31 de marzo de 2025, en el marco del Sistema de Gestión de la Calidad</t>
    </r>
    <r>
      <rPr>
        <sz val="14"/>
        <rFont val="Times New Roman"/>
        <family val="1"/>
      </rPr>
      <t xml:space="preserve">
Suscribir dentro del Plan de Mejoramiento Institucional las acciones para abordar oportunidades y oportunidades de mejora para los siguientes procesos, de acuerdo con lo establecido en el Procedimiento Planes de Mejoramiento PE01-PR08: 
Gestión y Producción de Información del Hábitat, Comunicaciones Públicas y Estratégica, Formulación de Lineamientos, Seguimiento y Evaluación a los Instrumentos del Hábitat, Gestión Urbana para Generación del Hábitat, Promoción y Gestión de Servicios Públicos Domiciliarios y TIC, Gestión Jurídica, Gestión Documental.</t>
    </r>
  </si>
  <si>
    <r>
      <rPr>
        <b/>
        <sz val="14"/>
        <rFont val="Times New Roman"/>
        <family val="1"/>
      </rPr>
      <t>1.</t>
    </r>
    <r>
      <rPr>
        <sz val="14"/>
        <rFont val="Times New Roman"/>
        <family val="1"/>
      </rPr>
      <t xml:space="preserve"> Se realizarán los ajustes necesarios y la debida actualización del NORMOGRAMA del "PM08 - Proceso Promoción y Gestión de Servicios Públicos Domiciliarios y TIC"</t>
    </r>
  </si>
  <si>
    <r>
      <rPr>
        <b/>
        <sz val="14"/>
        <rFont val="Times New Roman"/>
        <family val="1"/>
      </rPr>
      <t xml:space="preserve">3.4.1 Para documentar acciones para abordar oportunidades y oportunidades de mejora dentro del Plan de Mejoramiento Institucional y en las matrices de riesgo en el marco del Sistema de Gestión de la Calidad, Sistema de Gestión Ambiental y Sistema de Gestión de Seguridad y Salud en el Trabajo.
</t>
    </r>
    <r>
      <rPr>
        <sz val="14"/>
        <rFont val="Times New Roman"/>
        <family val="1"/>
      </rPr>
      <t xml:space="preserve">
Suscribir dentro del Plan de Mejoramiento Institucional las acciones para abordar oportunidades y oportunidades de mejora para los siguientes procesos, de acuerdo con lo establecido en el Procedimiento Planes de Mejoramiento PE01-PR08: 
Gestión y Producción de Información del Hábitat, Comunicaciones Públicas y Estratégica, Formulación de Lineamientos, Seguimiento y Evaluación a los Instrumentos del Hábitat, Gestión Urbana para Generación del Hábitat, Promoción y Gestión de Servicios Públicos Domiciliarios y TIC, Gestión Jurídica, Gestión Documental.</t>
    </r>
  </si>
  <si>
    <r>
      <rPr>
        <b/>
        <sz val="14"/>
        <rFont val="Times New Roman"/>
        <family val="1"/>
      </rPr>
      <t xml:space="preserve">1. </t>
    </r>
    <r>
      <rPr>
        <sz val="14"/>
        <rFont val="Times New Roman"/>
        <family val="1"/>
      </rPr>
      <t>Ajustar la identificación de las "Salidas - Registros", de las actividades identificadas en la caracterización del proceso.</t>
    </r>
  </si>
  <si>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https://sdht.sharepoint.com/:f:/r/sites/OficinadeControlInterno/VIGENCIA%202025/04.%20Evaluaci%C3%B3n%20y%20Seguimiento/Primer%20Cuatrimestre/Acci%C3%B3n%2046.%20PMI/2025?csf=1&amp;web=1&amp;e=82GEzm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Noviembre del 2025 y con base a la accion propuesta se evidencia la comunicacion cursada con origen en la jefatura de la Oficina de Control Disciplinario y con destino a la Subsecretaria de Gestión Corporativa mediante el memorando 3-2025-9999 remitida 08/10/2025, en la cual se exponen los principales riesgos actuales que afronta la oficina de control disciplinario debido a sus condiciones de infraestructura, por lo que se solicita que se tomen las medidas respectivas frente a esa problematica, en ese sentido la accion se evidencia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 DENTRO DE LOS TERMINOS y el hallazgo CERRADO</t>
    </r>
  </si>
  <si>
    <t>2. Priorizar la calibración de la báscula del sótano con laboratorio acreditado ONAC.</t>
  </si>
  <si>
    <r>
      <t>CORTE DEL SEGUIMIENTO</t>
    </r>
    <r>
      <rPr>
        <sz val="14"/>
        <rFont val="Times New Roman"/>
        <family val="1"/>
      </rPr>
      <t xml:space="preserve">
Agosto 2025
</t>
    </r>
    <r>
      <rPr>
        <b/>
        <sz val="14"/>
        <rFont val="Times New Roman"/>
        <family val="1"/>
      </rPr>
      <t>VALORACIÓN DE LAS EVIDENCIAS</t>
    </r>
    <r>
      <rPr>
        <sz val="14"/>
        <rFont val="Times New Roman"/>
        <family val="1"/>
      </rPr>
      <t xml:space="preserve">
El proceso en la mesa de trabajo adelantada el día 23 de mayo de 2023,  concilio que por competencia para  dar cumplimiento a la acción, la responsabilidad de su ejecución se traslada a la Subdirección Administrativa y conforme a lo establecido  en la mesa de trabajo con Subdirección de Gestión Corporativa  para el seguimiento del PMI del  14 de junio y 10 de julio  de 2023 no aporta evidencias que permitan determinar avances adicionales respecto de la acción  establecida  por tal motivo se mantiene con el mismo avance estimado del período anterior. Mediante radicado No. 3-2023-8343 la Subsecretaría de Coordinación Operativa solicita la eliminación de la acción PMI 387,  la cual fue valorada  según radicado No. 3-2023-9280  determinando la  improcedencia de eliminar o conceptuar el cierre del hallazgo, manteniéndose en los mismos términos: se aporta radicado No 3-2023-622 mediante la cual se informa la gestión adelantada por la  subdirección administrativa correspondientes a la gestión de recobro de los recursos a las diferentes entidades por concepto de seguridad social, aportes parafiscales e incapacidades, para las vigencias 2019 al 2023, de igual manera se aporta correo electrónico del 18 ce mayo de 2023  donde se evidencia la trazabilidad de la  Solicitud de  comprobante de reintegro para vigencia 2017 al  2021, los cobros de mayores valores pagados en seguridad social y aportes de parafiscales,  de igual manera los documentos “a). Soporte pago ARL Positiva”, “ANX-2024-352_3”, “b). Soporte pago EPS Compensar” “c). Soporte pago Porvenir” “d). Soporte pago SENA”, “g). RTA PROTECCION”, “h). RTA COLPENSIONES”, “i). RTA SANITAS”, “j). RTA ICBF” y “k). RTA MEN” registran tiempos anteriores o posteriores al período establecido para el cumplimiento de la acción. El documento ANX-2024-352_7 no cuenta con el radicado correspondiente. No obstante lo anterior, y en concordancia con lo con conceptuado respecto de la acción No. 1“Formular un plan de acción que defina las acciones y tiempos requeridos para gestionar el recobro de las incapacidades que a la fecha se encuentran pendientes de pago por parte de las entidades promotoras de salud - EPS, de acuerdo con las etapas y condiciones década caso” suscrita en el Plan de Mejoramiento Contraloría de Bogotá para el hallazgo 3.3.1.1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 xml:space="preserve"> CUMPLIDA- POR FUERA DE LOS TERMINOS Y HALLAZGO CERRADO.
</t>
    </r>
    <r>
      <rPr>
        <sz val="14"/>
        <rFont val="Times New Roman"/>
        <family val="1"/>
      </rPr>
      <t xml:space="preserve">
</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</si>
  <si>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El proceso para el presente seguimiento no aporta evidencias que permitan determinar avances adicionales respecto de la acción  establecida, al igual que no se esta cumpliendo con lo establecido en la mesa de trabajo con Gestión corporativa y Subdirección financiera  del  28 de noviembre de 2022  para el seguimiento del PMI, de aportar evidencias del acto administrativo de la devolución de aportes de seguridad social y parafiscales, que permitan determinar avances adicionales respecto de la acción, esta se mantiene con el mismo avance estimado del período anterior.
El proceso en la mesa de trabajo adelantada el día 23 de mayo de 2023,  concilio que por competencia para  dar cumplimiento a la acción, la responsabilidad de su ejecución se traslada a la Subdirección Administrativa y conforme a lo establecido  en la mesa de trabajo con Subdirección de Gestión Corporativa  para el seguimiento del PMI del  14 de junio y 10 de julio  de 2023 no aporta evidencias que permitan determinar avances adicionales respecto de la acción  establecida  por tal motivo se mantiene con el mismo avance estimado del período anterior. Mediante radicado No. 3-2023-8343 la Subsecretaría de Coordinación Operativa solicita la eliminación de la acción PMI 387,  la cual fue valorada  según radicado No. 3-2023-9280  determinando la  improcedencia de eliminar o conceptuar el cierre del hallazgo, manteniéndose en los mismos términos: se aporta radicado No 3-2023-622 mediante la cual se informa la gestión adelantada por la  subdirección administrativa correspondientes a la gestión de recobro de los recursos a las diferentes entidades por concepto de seguridad social, aportes parafiscales e incapacidades, para las vigencias 2019 al 2023, Los documentos “a). Soporte pago ARL Positiva”, “ANX-2024-352_3”, “b). Soporte pago EPS Compensar” “c). Soporte pago Porvenir” “d). Soporte pago SENA”, “g). RTA PROTECCION”, “h). RTA COLPENSIONES”, “i). RTA SANITAS”, “j). RTA ICBF” y “k). RTA MEN” registran tiempos anteriores o posteriores al período establecido para el cumplimiento de la acción. El documento ANX-2024-352_7 no
cuenta con el radicado correspondiente. No obstante, lo anterior, y en concordancia con lo con conceptuado respecto de la acción No. 1 “Formular un plan de acción que defina las acciones y tiempos requeridos para gestionar el recobro de las incapacidades que a la fecha se encuentran pendientes de pago por parte de las entidades promotoras de salud - EPS, de acuerdo con las etapas y condiciones de cada caso” suscrita en el Plan de Mejoramiento Contraloría de Bogotá para el hallazgo 3.3.1.1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t>
    </r>
    <r>
      <rPr>
        <b/>
        <sz val="14"/>
        <rFont val="Times New Roman"/>
        <family val="1"/>
      </rPr>
      <t xml:space="preserve">  CUMPLIDA- POR FUERA DE LOS TERMINOS Y HALLAZGO CERRADO.</t>
    </r>
    <r>
      <rPr>
        <sz val="14"/>
        <rFont val="Times New Roman"/>
        <family val="1"/>
      </rPr>
      <t xml:space="preserve">
</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</si>
  <si>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De acuerdo a los compromisos establecidos en la mesa de trabajo para la consolidación y recepción de soportes  de cada una de las acciones del PMI llevada a cabo en el mes de junio  de 2023, entre la oficina Asesora de Control Interno y el Proceso de Gestión Documental, para el presente  seguimiento no se aportaron evidencias que permitan determinar avances respecto de la acción planteada por lo que se mantiene el mismo porcentaje de avance. Mediante radicado No. 3-2023-8213,  se aporta la Resolución SDHT No. 925 de 2022 “Por la cual se declara desierto el Proceso de Contratación SDHT-MC-077-2022 cuyo objeto fue “Prestar los servicios de calibración y mantenimiento a los Dataloggers de Monitoreo y Control Ambiental para ala Adecuada Conservación del Acervo Documental de la Secretaría Distrital del Hábitat”, y se informa que “(…)se adquirieron dos termohigrómetros y se diligenció el formato PS03-FO200” Se aporta registro de temperatura y humedad relativa del mes de diciembre de 2023 donde se registra datos desde el 4 al 29 de diciembre de 2023 con lo cual se conceptúa la acción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 xml:space="preserve">CUMPLIDA-POR FUERA DE LOS TERMINOS y HALLAZGO CERRADO.    
</t>
    </r>
    <r>
      <rPr>
        <sz val="14"/>
        <rFont val="Times New Roman"/>
        <family val="1"/>
      </rPr>
      <t xml:space="preserve">
</t>
    </r>
  </si>
  <si>
    <r>
      <t>CORTE DEL SEGUIMIENTO</t>
    </r>
    <r>
      <rPr>
        <sz val="14"/>
        <rFont val="Times New Roman"/>
        <family val="1"/>
      </rPr>
      <t xml:space="preserve">
Agosto 2025
</t>
    </r>
    <r>
      <rPr>
        <b/>
        <sz val="14"/>
        <rFont val="Times New Roman"/>
        <family val="1"/>
      </rPr>
      <t xml:space="preserve">
UBICACION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aporta correo electrónico del 22 de enero de 2025 con el cual se informó sobre la publicación de documentos:
1. PM06-MM38 Manual estrategias de gestión de recursos para la financiación de lasintervenciones integrales del hábitat V3
2. PM06-FO965 Tablero indicadores de gestión de recursos para la financiación deprogramas, proyectos y/o estrategias de intervenciones integrales del hábitat. V1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t>
    </r>
    <r>
      <rPr>
        <b/>
        <sz val="14"/>
        <rFont val="Times New Roman"/>
        <family val="1"/>
      </rPr>
      <t xml:space="preserve"> CUMPLIDA - FUERA DE LOS TÉRMINOS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</si>
  <si>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aporta como evidencia  programacación de la capacitación virtual para el 10 de diciembre de 2024, registro de asistencia virtual y capturas de pantalla de la sesión y ayuda de memoria del 10 de diciembre de 2024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 - DENTRO DE LOS TÉRMINOS Y EL HALLAZGO CERRADO</t>
    </r>
  </si>
  <si>
    <r>
      <t xml:space="preserve">CORTE DEL SEGUIMIENTO
</t>
    </r>
    <r>
      <rPr>
        <sz val="14"/>
        <rFont val="Times New Roman"/>
        <family val="1"/>
      </rPr>
      <t xml:space="preserve">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Junio 2025 se revisa la documentación aportada como soporte de la acción ejecutada, la cual permite evidenciar el cumplimiento de lo establecido. Las mesas de trabajo realizadas entre el 30-10-2024 y el 14-11-2024 y el acta de dcoumentacion de mapa de riesgos y registros revisados dan cuenta de la gestión realizada, por lo que se considera atendida en su totalidad.
</t>
    </r>
    <r>
      <rPr>
        <b/>
        <sz val="14"/>
        <rFont val="Times New Roman"/>
        <family val="1"/>
      </rPr>
      <t>AVANCE PORCEN</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CUMPLIDA-DENTRO DE LOS TERMINOS y el hallazgo CERRADO</t>
    </r>
  </si>
  <si>
    <r>
      <t xml:space="preserve">CORTE DEL SEGUIMIENTO
</t>
    </r>
    <r>
      <rPr>
        <sz val="14"/>
        <rFont val="Times New Roman"/>
        <family val="1"/>
      </rPr>
      <t xml:space="preserve">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Junio 2025 se revisa la documentación aportada como soporte de la acción ejecutada, para este caso se validan las actas levantadas de las mesas de trabajo realizadas donde se verifico la documentacion generada por el proceso y asi mismo se valido la incorporacion de estos documentos en el mapa interactivo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CUMPLIDA-DENTRO DE LOS TERMINOS y el hallazgo CERRADO</t>
    </r>
  </si>
  <si>
    <r>
      <t xml:space="preserve">CORTE DEL SEGUIMIENTO
</t>
    </r>
    <r>
      <rPr>
        <sz val="14"/>
        <rFont val="Times New Roman"/>
        <family val="1"/>
      </rPr>
      <t xml:space="preserve">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Junio 2025 se revisa la documentación aportada como soporte de la acción ejecutada, la cual permite evidenciar el cumplimiento de lo establecido. Las mesas de trabajo realizadas entre el 30-10-2024 y el 14-11-2024 y el acta de dcoumentacion de mapa de riesgos y registros revisados dan cuenta de la gestión realizada, por lo que se considera atendida en su totalidad.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CUMPLIDA-DENTRO DE LOS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</si>
  <si>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Con respecto a la accion formulada, se obseva la matriz PG03-FO796 con una colmuna nueva llamada "Ciclo de vida", sin embargo no se encuentra informacion de los aspectos ambientales detectados en la SDHT en los cuales se evidencia la aplicacion de los mecanismos del ciclo de vida de un aspecto ambiental, tal y como se indica en la accion, por lo que la evidencia no se considera suficiente para dar la accion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 xml:space="preserve">CUMPLIDA-FUERA DE LOS TERMINOS y el hallazgo CERRADO
RECOMENDACION
</t>
    </r>
    <r>
      <rPr>
        <sz val="14"/>
        <rFont val="Times New Roman"/>
        <family val="1"/>
      </rPr>
      <t xml:space="preserve">Asegurar que la matriz PG03-FO796 Matriz de aspectos e impactos ambientales se diligencie y/o actualice de manera permanente cuando se detecten cambios en los materiales, insumos o cualquier otro elemento al que le aplique la estimación del ciclo de vida. </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</si>
  <si>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realizado en Agosto 2025 y con base a la accion propuesta de observa que la evidencia cumple con la meta establecida, dado que se anexó el formato PG03-FO864, que es coherente con el nombre del formato que se encuentra en el mapa interactivo, por lo que la evidencia se considera suficiente para valorar la accion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 FUERA DE LOS TERMINOS y el hallazgo ABIERTO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</si>
  <si>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2025 y con base a la accion propuesta de observa que la evidencia cumple con la meta establecida, se evidencia que se realizo una capacitacion general para toda la entidad sobre la adecuada gestion frente a la documentacion formatos manejrados por los procesos y la obligatoriedad de incluirlos en el SIG, dentro de las evidencias se observa la invitacion y la lista de asistencia asi como la evaluacion de la capacitacion, por lo que esta evidenca es suficiente para que la accion se valore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 DENTRO DE LOS TERMINOS y el hallazgo ABIERTO</t>
    </r>
  </si>
  <si>
    <r>
      <t>CORTE DEL SEGUIMIENTO</t>
    </r>
    <r>
      <rPr>
        <sz val="14"/>
        <rFont val="Times New Roman"/>
        <family val="1"/>
      </rPr>
      <t xml:space="preserve">
Agosto 2025
</t>
    </r>
    <r>
      <rPr>
        <b/>
        <sz val="14"/>
        <rFont val="Times New Roman"/>
        <family val="1"/>
      </rPr>
      <t>VALORACIÓN DE LAS EVIDENCIAS</t>
    </r>
    <r>
      <rPr>
        <sz val="14"/>
        <rFont val="Times New Roman"/>
        <family val="1"/>
      </rPr>
      <t xml:space="preserve">
Para el seguimiento de Agosto 2025 y con base a la accion propuesta de observa que la evidencia cumple con la meta establecida, se evidencia que se estavlecio el luneamiento 5,1 con su loteral B dentro del  PG03-PR05 Elab y control docu del SIG V9.pdf donde establece el deber de la revision documental por parte del responsable del proceso, por lo que esta evidenca es suficiente para que la accion se valore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 DENTRO DE LOS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</si>
  <si>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se reporto mediante el memorando 3-2025-9187 se registra el avance total de la accion observando el tutorial del uso y consulta de documentos del SIG, tal y como se observa en el video adjunto, adicionalmente se anexo el informe de divulgacion del video que muestra que el video fue publicado en la INTRANET, se transmitio en las pantallas y fue difundido en el grupo de WhatsApp, lo que muestra su difusion para funcionarios y contratistas, en ese sentido la accion se conceptua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t>
    </r>
    <r>
      <rPr>
        <b/>
        <sz val="14"/>
        <rFont val="Times New Roman"/>
        <family val="1"/>
      </rPr>
      <t xml:space="preserve"> CUMPLIDA- DENTRO DE LOS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</si>
  <si>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mediante el 3-2025-9187 se evidencia el procemiento PG03-PR05 "Elaboracion y control documentos del Sistema de Gestión V10 P" numeral 5.1 literal gg, en el que se establece la capacitacion para todo el personal de la secretaria por lo que se pueden sustentar el cumplimiento total de la accion propuesta.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t>
    </r>
    <r>
      <rPr>
        <b/>
        <sz val="14"/>
        <rFont val="Times New Roman"/>
        <family val="1"/>
      </rPr>
      <t xml:space="preserve"> CUMPLIDA- DENTRO DE LOS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</si>
  <si>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mediante el 3-2025-9187 se evidencia el diagnotico de articulacion  para las normas ISO 9001:2015 y 14001:2015, este diagnostico fue realizado en noviembre del 2024 por la subdireccion de programas y proyectos, dentro de este documento se analizo la posibilidad de articular estos componentes a partir de la compresion de las necesidades de las partes interesadas, de los roles, de las acciones para abordar riesgos, de la compotencia de la entidad y finalmente de la comunicacion, en ese sentido la accion  se conceptua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t>
    </r>
    <r>
      <rPr>
        <b/>
        <sz val="14"/>
        <rFont val="Times New Roman"/>
        <family val="1"/>
      </rPr>
      <t>CUMPLIDA- DENTRO DE TERMINOS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</si>
  <si>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3-2025-6585 se puede evidenciar el conjunto documental donde se evidencian las respectivas notificaciones a la interventoría respecto del cumplimiento de sus obligaciones contractuales frente a los contratos de obra, se observan las respuestas de la interventoría así mismo se envían soportes del envió del cumplimiento frente a matrices MAIA por parte de los contratistas, en ese sentido se conceptúa como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-DENTRO DE LOS TERMINOS -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</si>
  <si>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2025, mediante el memorando 3-2025-9192, se reciben las evidencias que soportan el cumplimiento de esta accion, dentro de las cuales se anexan lsa siguientes carpetas Cto 1752-2024, Cto 1757-2024, Cto 1758-2024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t>
    </r>
    <r>
      <rPr>
        <b/>
        <sz val="14"/>
        <rFont val="Times New Roman"/>
        <family val="1"/>
      </rPr>
      <t>CUMPLIDA-DENTRO DE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</si>
  <si>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evidencia el cumplimiento de la acción, toda vez que en el informe mensual de interventoría se anexaron los respectivos registros (actas de capacitación, listados de asistencia y registro fotográfico), los cuales demuestran de manera suficiente el desarrollo y ejecución del programa de capacitación por componente.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t>
    </r>
    <r>
      <rPr>
        <b/>
        <sz val="14"/>
        <rFont val="Times New Roman"/>
        <family val="1"/>
      </rPr>
      <t>CUMPLIDA-FUERA DE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</si>
  <si>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3-2025-5633 se revisó la documentación anexa como soporte de la acción ejecutada, evidenciándose el informe de interventoria dentro del cual hay constancia de la remocion del material contaminante y de la restauracion de la capa vegetal, por lo que se evidnecia su cumplimiento conforme a lo establecido. En ese sentido,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conceptua la accion </t>
    </r>
    <r>
      <rPr>
        <b/>
        <sz val="14"/>
        <rFont val="Times New Roman"/>
        <family val="1"/>
      </rPr>
      <t>CUMPLIDA-DENTRO DE LOS TERMINOS y el hallazgo ABIERTO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</si>
  <si>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y mediante el memoradno 3-2025-5633, se realiza la entrega oficial de las evidencias donde se observa la solicitud de la capcitacion en la tematica de gestion documental con enfasis en  en la norma general y el diligenciamiento de informacion en formatos y expedientes, adicionalmente se  observa el material visual usado.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t>
    </r>
    <r>
      <rPr>
        <b/>
        <sz val="14"/>
        <rFont val="Times New Roman"/>
        <family val="1"/>
      </rPr>
      <t>CUMPLIDA-DENTRO DE TERMINOS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</si>
  <si>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Julio del 2025 mediante radicado No 3-2025-6568 se pueden evidenciar el conjunto documental evidencia una articulación coherente entre las vigencias 2024 y 2025 en la formulación del Plan Institucional de Capacitación (PIC), así como la incorporación de insumos clave como el Plan de Acción Institucional, el Plan de Trabajo SG-SST y la planeación del PETH. Estos elementos permiten concluir que la acción fue debidamente desarrollada conforme a lo planteado en el Plan de Mejoramiento, sin embargo, las evidencias fueron adjuntadas el día 09 de Julio del 2025, por lo que se cumplió fuera de los términos acordado, en ese sentido se conceptúa como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-FUERA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</si>
  <si>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junio de 2025, se aporta como evidencia el radicado 3-2025-2048 dentro del cual se anexa el siguiente enlace https://escuela.habitatbogota.gov.co/course/index.php?categoryid=3 que direcciona a la escuela de la SDHT, en la que se evidencian seis (6) cursos virtuales, dentro de estos se resaltan cuatro (4) cursos que tienen enfoque en la capacitación a funcionarios, así mismo se evidencia, en ese sentido se conceptúa cumplimiento del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</si>
  <si>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aporta como evidencia el radicado 3-2024-10560 dentro del cual se menciona el anexo ANX-2024-10757_3.pdf, que contiene el PS01-PR19 actualizado y da conformidad en base a la acción planteada permitiendo tener un manual de procesos claro con respecto a l tema de las capacitaciones, resaltando su diseño, ejecución y evaluación, dicha información subsana el hallazgo y se conceptúa cumplimiento del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DENTRO DE LOS TEMRINOS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</si>
  <si>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aporta como evidencia el radicado 3-2024-10560 dentro del cual se menciona el anexo ANX-2024-10757_4.pdf, que contiene como  evidencia el correo electrónico enviado por la dependencia de talento humano con el cual se realiza la sensibilización a las demás dependencias sobre los cambios del manual  PS01-PR19, mediante  esta información se subsana el hallazgo y se conceptúa cumplimiento del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</si>
  <si>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3-2024-10560 se observa como evidencia el ANX-2024-10757_5.pdf, que da cumplimiento a la acción propuesta para subsanar el hallazgo, ya que remite una presentación del Sistema de Gestión Ambiental (SGA) de la SDHT, donde se evidencia los aspectos mas importante del mismo, así mismo se anexa la lista de asistencia de esta socializ acción, por lo que se conceptúa la actividad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</si>
  <si>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junio de 2025, Se aporta como evidencia el radicado 3-2025-2048 dentro del cual se anexa documento en formato PDF que contiene el “INFORME DE SATISFACCIÓN Y PERCEPCIÓN DE LA PRESTACIÓN DEL SERVICIO A LA CIUDADANÍA” que incluye la valoración del nivel de satisfacción por cada canal de atención que ofrece la SDHT, adicionalmente se observa las propuestas de mejora para las calificaciones más bajas obtenidas  diferenciando las sugerencias de la ciudadanía de las acciones de mejora a implementar, se conceptúa cumplimiento del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</si>
  <si>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el radicado No 3-2024-10560 se observa como evidencia el ANX-2024-10757_6.pdf, que da cumplimiento a la acción propuesta para subsanar el hallazgo, ya que se remite el acta de desarrollo de la  mesa de trabajo que involucró a las dependencia de atención a la ciudadanía y a la dependencia de comunicaciones, esta reunión tuvo como finalidad realizar el seguimiento al canal de atención al ciudadano “Chat live”  y adicionalmente se revisó su funcionamiento y se dieron propuestas de mejora, en ese sentido la actividad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 xml:space="preserve">CUMPLIDA - DENTRO DE LOS TERMINOS y el HALLAZGO CERRADO   
</t>
    </r>
    <r>
      <rPr>
        <sz val="14"/>
        <rFont val="Times New Roman"/>
        <family val="1"/>
      </rPr>
      <t xml:space="preserve">
</t>
    </r>
    <r>
      <rPr>
        <b/>
        <sz val="14"/>
        <rFont val="Times New Roman"/>
        <family val="1"/>
      </rPr>
      <t>RECOMENDACIÓN:</t>
    </r>
    <r>
      <rPr>
        <sz val="14"/>
        <rFont val="Times New Roman"/>
        <family val="1"/>
      </rPr>
      <t xml:space="preserve">
1. Mostrar los avances en cuanto a los compromisos adquiridos hasta el cumplimiento total de los mismos.</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</si>
  <si>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3-2024-10560 se observa como evidencia el ANX-2024-10757_7.pdf, que da cumplimiento a la acción propuesta para subsanar el hallazgo, ya que se remite una presentación sobre el “lenguaje claro” dirigida a la dependencia de atención al ciudadano, adicionalmente se adjunta el listado de asistencia a la socialización de esta presentación, en ese sentido la actividad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el HALLAZGO CERRADO</t>
    </r>
    <r>
      <rPr>
        <sz val="14"/>
        <rFont val="Times New Roman"/>
        <family val="1"/>
      </rPr>
      <t xml:space="preserve">
</t>
    </r>
    <r>
      <rPr>
        <b/>
        <sz val="14"/>
        <rFont val="Times New Roman"/>
        <family val="1"/>
      </rPr>
      <t>RECOMENDACIÓN:</t>
    </r>
    <r>
      <rPr>
        <sz val="14"/>
        <rFont val="Times New Roman"/>
        <family val="1"/>
      </rPr>
      <t xml:space="preserve">
Realizar esta capacitación de manera periódica  para garantizar que los nuevos funcionarios o contratistas  que lleguen esta dependencia tengan esta socialización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</si>
  <si>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3-2024-10560 se observa como evidencia el ANX-2024-10757_8.pdf, que da cumplimiento a la acción propuesta para subsanar el hallazgo, ya que remite el acta de desarrollo de la  capacitación virtual titulada “Convocatoria a capacitación sobre trámites y servicios de la Subdirección de Prevención y Seguimiento”  y adicionalmente se reviso su funcionamiento y se dieron propuestas de mejora, en ese sentido la actividad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</si>
  <si>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el memorando 3-2024-607, se reportan las siguientes evidencias: "Acta Comité Institucional de Gestión y Desempeño 009 - 15-11-2023.pdf", "Evidencia de bases de datos en plataforma SIC.pdf", "PS01-MM39 Manual de Politica Proteccion de Datos Personales V2. pdf", mediante las cuales se evidencia la incorporacion de la base de datos de la SDHT al registro nacional de bases de datos, asi mismo se adjunto el manual que reglamenta la proteccion de los datos personales garantizando el cumplimiento de estos protocolos en la publicacion, en ese sentido la accion se conceptua cumplda.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t>
    </r>
    <r>
      <rPr>
        <b/>
        <sz val="14"/>
        <rFont val="Times New Roman"/>
        <family val="1"/>
      </rPr>
      <t>CUMPLIDA-DENTRO DE LOS TERMINOS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</si>
  <si>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3-2024-10560 se observa como evidencia el ANX-2024-10757_9.pdf, que da cumplimiento a la acción propuesta para subsanar el hallazgo, ya que se observa la solicitud titulada “SOLICITUD DE COLABORACIÓN PARA EL CUMPLIMIENTO DE ACCIONES DEL PLAN DE MEJORAMIENTO INSTRUCCIONAL - GESTIÓN DOCUMENTAL”  que se envió por medio de correo electrónico, en ese sentido la actividad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</si>
  <si>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3-2024-10560 se observa como evidencia el ANX-2024-10757_10.pdf, que da cumplimiento a la acción propuesta para subsanar el hallazgo, ya que se observa el acta de reunión  titulada “ACTA DE DOCUMENTACIÓN DE MAPA DE RIESGOS”  que se realizo el los días 09-11-2024 y 11-12-2024 de manera remota por la plataforma Microsoft teams,  en la que se pueden evidenciar los veinte (20) riesgos evaluados y sus respectivos cambios, dando cumplimiento a la actividad propuesta, en ese sentido la actividad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</si>
  <si>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2025, se observva el 3-2025-7350, donde se anexo la evidencia el borrador de actualizacion de la caracterizacion del proceso, sin embargo actualemtne ya se finalizo la actualizacion y se encuentra publicada esta nueva version en el mapa interactivo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FUERA DE LOS TERMINOS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</si>
  <si>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t>
    </r>
    <r>
      <rPr>
        <b/>
        <sz val="14"/>
        <rFont val="Times New Roman"/>
        <family val="1"/>
      </rPr>
      <t>VALORACIÓN DE LAS EVIDENCIAS</t>
    </r>
    <r>
      <rPr>
        <sz val="14"/>
        <rFont val="Times New Roman"/>
        <family val="1"/>
      </rPr>
      <t xml:space="preserve">
Mediante radicado No 3-2024-10560 se observa como evidencia el ANX-2024-10757_11.pdf, que da cumplimiento a la acción propuesta para subsanar el hallazgo, ya que se observa la solicitud  titulada “SOLICITUD DE COLABORACIÓN PARA EL CUMPLIMIENTO DE ACCIONES DEL PLAN DE MEJORAMIENTO INSTRUCCIONAL - GESTIÓN DOCUMENTAL” que fue enviada mediante correo electrónico, donde se solicitó lo siguiente: “Respetuosamente se solicita se generado una socialización al equipo de gestión documental, enfocada en el Sistema de Gestión Ambiental en la que se les recuerde cuales son los objetivos actividades y las metas con las que cuenta la SDHT.”, dando cumplimiento a la actividad propuesta para subsanar el hallazgo, en ese sentido la actividad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</si>
  <si>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t>
    </r>
    <r>
      <rPr>
        <b/>
        <sz val="14"/>
        <rFont val="Times New Roman"/>
        <family val="1"/>
      </rPr>
      <t>VALORACIÓN DE LAS EVIDENCIAS</t>
    </r>
    <r>
      <rPr>
        <sz val="14"/>
        <rFont val="Times New Roman"/>
        <family val="1"/>
      </rPr>
      <t xml:space="preserve">
Para junio de 2025, Se aporta un (1) documento en formato Excel titulado “PE01-FO42 Alcance Plan de mejoramiento V10.xlsx” con el debido plan de mejoramiento que consta de tres (3) acciones de mejora, así mismo se evidencian dos (2) formatos PDF en los que se puede observar las actas de asistencia a las reuniones de “Mesa de trabajo IVC”, así como el orden del día y el desarrollo de estas donde se refleja que los temas tratados tienen relación directa con las acciones de mejora, se evidencia la documentación y en ese sentido se da cumplimiento a la acción por lo que la acción se conceptúa al100%.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CUMPLIDA -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</si>
  <si>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t>
    </r>
    <r>
      <rPr>
        <b/>
        <sz val="14"/>
        <rFont val="Times New Roman"/>
        <family val="1"/>
      </rPr>
      <t>AUTOEVALUACIÓN DE LAS EVIDENCIAS</t>
    </r>
    <r>
      <rPr>
        <sz val="14"/>
        <rFont val="Times New Roman"/>
        <family val="1"/>
      </rPr>
      <t xml:space="preserve">
De acuerdo a lo establecido en el acta No 3 Reunión control Interno del 14 abril de 2023, se verificó que la acción se encuentra “En Ejecución” y registra avances, pero es necesaria la ampliación de le fecha de cumplimiento hasta 31 de diciembre de 2023 para emitir informes periódicos respecto de la evolución en la atención de los requerimientos.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 DENTRO DE LOS TÉRMINOS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</si>
  <si>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t>
    </r>
    <r>
      <rPr>
        <b/>
        <sz val="14"/>
        <rFont val="Times New Roman"/>
        <family val="1"/>
      </rPr>
      <t>VALORACIÓN DE LAS EVIDENCIAS</t>
    </r>
    <r>
      <rPr>
        <sz val="14"/>
        <rFont val="Times New Roman"/>
        <family val="1"/>
      </rPr>
      <t xml:space="preserve">
Para junio de 2025, Mediante radicado No 3-2025-2048 se pueden evidenciar dos archivos en formato PDF  “ANX-2025-1997_4.pdf” y “ANX-2025-1997_5.pdf”, que contienen el “MANUAL DE CONTRATACIÓN “y el “Procedimiento de gestión contractual” respectivamente, dando así la información necesaria para cumplir los requisitos contractuales requeridos, en ese sentido el hallazgo se conceptúa cumplido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</si>
  <si>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De acuerdo a lo establecido en el acta  No 3 de Autocontrol del 14 de abril de 2023, la acción se encuentra “En Ejecución” y registra avances, pero es necesaria la ampliación de le fecha de cumplimiento hasta 31 de julio de 2023 para incorporar nuevos aspectos con ocasión de la última auditoría interna al Sistema de Gestión de la Calidad bajo los requisitos del estándar NTC ISO 9001:2015. Se cuenta con documento borrador del procedimiento que se encuentra en revisión. Se solicitó la actualización del procedimiento el cual que puiblicado en el mapa interactivo el 20 de agosto de 2025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 POR FUERA DE LOS TÉRMINOS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</si>
  <si>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AUTOEVALUACIÓN DE LAS EVIDENCIAS
</t>
    </r>
    <r>
      <rPr>
        <sz val="14"/>
        <rFont val="Times New Roman"/>
        <family val="1"/>
      </rPr>
      <t xml:space="preserve">De acuerdo a lo establecido en el acta  No 3 de Autocontrol del 14 de abril de 2023, la acción se encuentra “Cumplida” pero se tomó la decisión de mantener su ejecución hasta el 30 de junio de 2023 para incorporar nuevos aspectos con ocasión de la última auditoría interna al Sistema de Gestión de la Calidad bajo los requisitos del estándar NTC ISO 9001:2015. Como soporte del cumplimiento de aportan documentos con la redefinición de la estructura y contenido y comunicaciones estandarizadas tanto internas como externas que se encuentran alojadas en el repositorio SharePoint. A través de la actualización del PE01-PR07 Procedimiento Seguimiento y Evaluación V3 P se remitió la estructura para la elaboraciión de los informes de auditoría .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 POR FUERA DE LOS TÉRMINOS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</si>
  <si>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https://www.habitatbogota.gov.co/transparencia/planeacion-presupuesto-informes/informes-de-la-oficina-de-control-interno
</t>
    </r>
    <r>
      <rPr>
        <b/>
        <sz val="14"/>
        <rFont val="Times New Roman"/>
        <family val="1"/>
      </rPr>
      <t xml:space="preserve">AUTOEVALUACIÓN DE LAS EVIDENCIAS
</t>
    </r>
    <r>
      <rPr>
        <sz val="14"/>
        <rFont val="Times New Roman"/>
        <family val="1"/>
      </rPr>
      <t xml:space="preserve">De acuerdo a lo establecido en el acta  No 3 de Autocontrol del 14 de abril de 2023, la acción se encuentra “Cumplida” pero se tomó la decisión de mantener su ejecución hasta el 30 de junio de 2023 para incorporar nuevos aspectos con ocasión de la última auditoría interna al Sistema de Gestión de la Calidad bajo los requisitos del estándar NTC ISO 9001:2015. Como soporte del cumplimiento de aportan documentos con la redefinición de la estructura y contenido y comunicaciones estandarizadas tanto internas como externas que se encuentran alojadas en el repositorio SharePoint. En todos los informes de seguimiento, A través de la actualización del PE01-PR07 Procedimiento Seguimiento y Evaluación V3 P se remitió la estructura para la elaboración de los informes de auditoría . En todos los informes de seguimiento, evaluación y auditoría se enriquecen los resultados con tablas, gráficos e imágenes para facilitar el análisis y sustentación. Los informes se encuentran publicados en el sitio web de la Entidad en el enlace https://www.habitatbogota.gov.co/transparencia/planeacion-presupuesto-informes/informes-de-la-oficina-de-control-interno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 DENTRO DE LOS TÉRMINOS Y EL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</si>
  <si>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3-2025-6339 se puede evidenciar el documento en formato PDF “ANX-2025-6423_2.pdf”, que contiene el “que contiene el calendario de Microsoft teams donde se evidencia que se agendo la respectiva reunión de socialización dentro de las fechas establecidas, la presentación mediante la cual se realizó la socialización y la lista de asistentes que muestra que en efecto si hubo una participación del personal encargado, en ese sentido el hallazgo se conceptúa cumplido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</si>
  <si>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3-2025-6339 se puede evidenciar el documento en formato PDF “ANX-2025-6423_3.pdf”, que muestra la hoja de vida del indicador de gestión, allí se observa que se formularon  dos indicadores cuyos códigos son el “10” y el “25”, ambos aprobados el 30/04/2025, donde en sus descripciones en su respectivo orden mencionan “Medir el avance de la publicación de los objetos contractuales”, “Porcentaje de solicitudes de contratación de prestación de servicios y apoyo a la gestión tramitadas.”, estas formulaciones son satisfactorias para la subsanación del hallazgo, en ese sentido el hallazgo se conceptúa cumplido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</si>
  <si>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3-2023-6607 del 13 de septiembre de 2023 se aportan los radicados 3-2023-6563 del 18 de julio de 2023,  3-2023-5083 del 18 de julio de 2023 y 3-2023-7935 del 2 de noviembre de 2023, en los cuales se identifican las temáticas, plazos y responsables de remitir los insumos contables para la preparación y presentación de informes contables y su estado de cumplimiento, los cuales fueron valorados  en el plan de mejoramiento de la contraloría y Conforme a lo establecido en la mesa de trabajo con la Subsecretaria de Gestión Corporativa del 24 de enero de 2024,  la acción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 xml:space="preserve"> CUMPLIDA-DENTRO DE LOS TERMINOS y HALLAZGO CERRADO.  </t>
    </r>
    <r>
      <rPr>
        <sz val="14"/>
        <rFont val="Times New Roman"/>
        <family val="1"/>
      </rPr>
      <t xml:space="preserve">
</t>
    </r>
    <r>
      <rPr>
        <b/>
        <sz val="14"/>
        <rFont val="Times New Roman"/>
        <family val="1"/>
      </rPr>
      <t>RECOMENDACION:</t>
    </r>
    <r>
      <rPr>
        <sz val="14"/>
        <rFont val="Times New Roman"/>
        <family val="1"/>
      </rPr>
      <t xml:space="preserve">
Mantener la implementación del mecanismo de alertas para lo restante de la vigencia a fin de contar con todos los insumos contables que permitan el cierre financiero de la vigencia sin contratiempos.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</si>
  <si>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realizaron mesas de trabajo entre la Subsecretaría de Gestión Corporativa y la Subdirección Administrativa para revisar el estado de la acción, sin que se registren avances. Mediante radicado No. 3-2023-4549 del 28 de junio de 2023 la Oficina de Control Interno solicitó el reporte de avance respecto de la acción la cual no ha sido atendida hasta el momento. Conforme a lo establecido en el memorando 3-2023-7478 del 18 de octubre de 2023 se aporta por parte del proceso, Informe Plan Institucional de Capacitaciones Vigencia 2023, que comprende el periodo entre enero a junio de 2023 , evidenciando en la página 9 el seguimiento y evaluación de las capacitaciones en referencia con el contenido, aplicabilidad, claridad y materiales utilizados durante cada uno de las capacitaciones; para el segundo semestre de 2023 se aporta copia correo electrónico del 14 de agosto de 2023 de la invitación al evento de capacitación sobre la regulación contable publica, con el envío del soporte de inscripción a la capacitación de los funcionarios inscritos, actividad a llevarse a cabo el 30 y 31 de agosto de 2023, el proceso no aporta registros de ejecución de la capacitación del segundo semestre y conforme a lo establecido en la meta de la acción se conceptúa un porcentaje avance del 50 %”. Mediante radicado No. 3-2023-9743 la Subsecretaria de Gestión Corporativa allegó descripción de la gestión y los soportes respecto de la implementación de la acción los cuales fueron valorados según radicado No. 3-2024-148 así: “Se aporta registro de capacitación y certificado de asistencia al seminario de capacitación aplicada sobre regulación contable publica celebrada los días 30 y 31 de agosto de 2023 de las dos funcionarias inscritas. Sin embargo, no se aporta el segundo informe semestral de monitoreo al PIC de que trata la acción suscrita, por lo que se mantiene el mismo estado de avance que se describió en el radicado No. 3-2023-9359.”Se aportan como evidencias los informes de ejecución del Plan Institucional de Capacitación para el primer y segundo semestre de 2023,un registro de dos servidoras públicas inscritas a la “Invitación evento de capacitación aplicada sobre la regulación contable pública” con sus correspondientes certificados de asistencia, las cuales son suficientes para conceptuar la acción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t>
    </r>
    <r>
      <rPr>
        <b/>
        <sz val="14"/>
        <rFont val="Times New Roman"/>
        <family val="1"/>
      </rPr>
      <t xml:space="preserve"> CUMPLIDA-DENTRO  DE LOS TÉRMINOS y el HALLAZGO CERRADO.
</t>
    </r>
    <r>
      <rPr>
        <sz val="14"/>
        <rFont val="Times New Roman"/>
        <family val="1"/>
      </rPr>
      <t xml:space="preserve">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</si>
  <si>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junio de 2023, Conforme a lo establecido en el memorando 3-2023-8475 del 21 de noviembre de 2023, se aporta por parte del proceso, copia de los estudios previos para contratación directa con fecha de noviembre de 2023 cuyo objeto a contratar es " ACTUALIZACION DEL LICEN CIAMIENTO “DIGITURNO” PARA LA ATENCIÓN AL CIUDADANO DE LA SECRETARÍA DISTRITAL DEL HÁBITAT", certificado de disponibilidad presupuestal No 1970 del 8 de noviembre de 2023 con el mismo objeto, al igual que pantallazo del proceso en la plataforma SECOP y conforme a lo establecido en la meta de la acción se conceptúa un porcentaje de avance del 80 %.,Mediante proceso de contratación directa SDHT-SGC-CD-038-2023 se realizó la contratación del Sistema de Digiturno que se concretó con el Contrato No. 850 de 2023 con CIEL INGENIERIA S.A.S con lo cual se conceptúa la acción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 xml:space="preserve">CUMPLIDA-DENTRO DE LOS TERMINOS y HALLAZGO CERRADO.    
</t>
    </r>
    <r>
      <rPr>
        <sz val="14"/>
        <rFont val="Times New Roman"/>
        <family val="1"/>
      </rPr>
      <t xml:space="preserve">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</si>
  <si>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Mediante radicado No. 3-2023-8213  Se aporta la Resolución SDHT No. 925 de 2022 “Por la cual se declara desierto el Proceso de Contratación SDHT-MC-077-2022 cuyo objeto fue “Prestar los servicios de calibración y mantenimiento a los Dataloggers de Monitoreo y Control Ambiental para ala Adecuada Conservación del Acervo Documental de la Secretaría Distrital del Hábitat”, y se informa que “(…)se adquirieron dos termohigrómetros y se diligenció el formato PS03-FO200”.Mediante radicado 3-2024-607 de 2024 se aporta por parte del proceso formato de control de temperatura y humedad relativa del mes de diciembre de 2023 donde se registra datos desde el 4 al 29 de diciembre y conforme a lo establecido en la mesa de trabajo con la Subsecretaria de Gestión Corporativa del 24 de enero de 2024, la acción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 xml:space="preserve">CUMPLIDA-DENTRO DE LOS TERMINOS y HALLAZGO CERRADO.  </t>
    </r>
    <r>
      <rPr>
        <sz val="14"/>
        <rFont val="Times New Roman"/>
        <family val="1"/>
      </rPr>
      <t xml:space="preserve">
</t>
    </r>
    <r>
      <rPr>
        <b/>
        <sz val="14"/>
        <rFont val="Times New Roman"/>
        <family val="1"/>
      </rPr>
      <t>SALVEDAD</t>
    </r>
    <r>
      <rPr>
        <sz val="14"/>
        <rFont val="Times New Roman"/>
        <family val="1"/>
      </rPr>
      <t xml:space="preserve">
No obstante que se conceptuó el cumplimiento de la acción, el registro aportado relaciona el día, hora y % de humidad relativa y la temperatura ambiente, más no demuestra que se haya realizado la calibración de los termo higrómetros.
</t>
    </r>
  </si>
  <si>
    <r>
      <t>CORTE DEL SEGUIMIENTO</t>
    </r>
    <r>
      <rPr>
        <sz val="14"/>
        <rFont val="Times New Roman"/>
        <family val="1"/>
      </rPr>
      <t xml:space="preserve">
Agosto de 2025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3-2023-6252 la Subsecretaria de Coordinación Operativa solicito la ampliación de la causa y determino una nueva acción la cual fue valorada y aceptada por la Oficina de Control Interno siendo incorporada en el Plan de Mejoramiento Institucional conforme a lo informado en el radicado No 3-2023-7436. Para el presente seguimiento se aporta documento titulado “Anexo Ambiental, Seguridad y Salud en el Trabajo -SST &amp; Bioseguridad del Contratista” en el cual se establece los criterios a tener en cuenta para el diligenciamiento de la matriz de Aspectos e Impactos Ambientales en los diferentes contratos de obra y conforme a la acción establecida esta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en  </t>
    </r>
    <r>
      <rPr>
        <b/>
        <sz val="14"/>
        <rFont val="Times New Roman"/>
        <family val="1"/>
      </rPr>
      <t>CUMPLIDA - DENTRO DE LOS TÉRMINOS y HALLAZGO CERRADO</t>
    </r>
    <r>
      <rPr>
        <sz val="14"/>
        <rFont val="Times New Roman"/>
        <family val="1"/>
      </rPr>
      <t xml:space="preserve">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</si>
  <si>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3-2023-5086 del 18 de julio de 2023, la Subdirección de Barrios solicitó la aplicación de la fecha de cumplimiento inicialmente programada para el 30 de junio de 2023, hasta el 30 de agosto de 2023, la cual fue acogida por la Oficina de Control Interno. Mediante radicado  3-2023-6252 del 30 de agosto de 2023 la Subsecretaria de Coordinación Operativa  en atención a las recomendaciones de la auditoria externa para la certificación ambiental de la SDHT, remite  cuadro en formato  Excel donde se registra los ajustes al hallazgo establecido  y radicado bajo en No 3-2023-3313 del 15 de mayo de 2023,  los cuales fueron  recibidos, valorados  y formalmente  registrados en el instrumento de seguimiento al PMI  por parte de la Oficina de Control Interno.Para el seguimiento de diciembre el proceso no aporta avance de la acción por lo que esta se mantiene en los mismo términos. Para el seguimiento con corte al 30 de junio  de 2024 no se aportaron evidencias que permitan determinar los avances respecto de la acción planteada por el proceso , por lo que se mantiene el mismo porcentaje de avance. Para el seguimiento a Junio 2025, Se aporta como evidencia el radicado 3-2024-4369 en el cual se anexan los documentos “ANX-2024-4210_2.pdf” y “ANX-2024-4210_3.pdf” como evidencias de las acciones realizadas en cumplimiento a la subsanación del hallazgo encontrado, en estas evidencias se observa la realización de la socialización del componente ambiental y SST con los contratistas de obra e interventorías que tienen contratos suscritos con la SDHT (contratos de obra: 1066-2022, 1275-2022, 1176-2022, 1106-2023), contratos de interventoría: (1070-2022, 1256-2022, 1116-2022, 1105-2023), adicionalmente se anexa la evidencia de la difusión interna y externa de las matrices ambientales y SST mediante correo electrónico, teniendo en cuenta esto, el hallazgo se conceptúa cumplido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C</t>
    </r>
    <r>
      <rPr>
        <b/>
        <sz val="14"/>
        <rFont val="Times New Roman"/>
        <family val="1"/>
      </rPr>
      <t>UMPLIDA - FUERA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</si>
  <si>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3-2023-3313 la Subdirección de Programas y Proyectos solicitó la modificación inicialmente establecida como "1. SGA diseñará un procedimiento de manejo para la identificación y control de sustancias químicas en la entidad asegurando actividades como (...)" por "3. Sensibilizar al personal de bienes y servicios, servicios generales, vigilancia, administración del edificio, brigadistas y en general sobre el manejo de sustancias químicas" lo cual fue aceptado por la Oficina de Control Interno, lo cual se reflejó en el estado consolidado comunicado mediante radicado No. 3-2023-6050. Nuevamente la Subdirección de Programas y Proyectos solicitó mediante radicado No. 3-2023-3563 da alcance al radicado 3-2023-3313 del 24 de mayo de 2023 solicitando una nueva modificación de la "Sensibilizar al personal de bienes y servicios, servicios generales, vigilancia, administración del edificio, brigadistas y en general sobre el manejo de sustancias químicas” por  "La subdirección Administrativa a través del proceso de Talento Humano-Seguridad y Salud en el trabajo, validará que las empresas que prestan servicios a la SDHT como aquellas de servicios generales, vigilancia, administración del edificio, lleven a cabo las capacitaciones a sus trabajadores en manejo de sustancias químicas". Igualmente gestionará con la ARL la sensibilización a funcionarios y contratistas que tengan actividades relacionadas con el manejo de sustancias químicas”, modificación que quedó documentada en el Plan de Mejoramiento. Mediante radicado. No. 3-2023-5245 del 24 de julio de 2023,, la Oficina de Control Interno dio respuesta con las modificaciones realizadas en el Plan de Mejoramiento Institucional y allegó acta de seguimiento del 13 de julio de 2023. Mediante radicado No. 3-2023-8140 la Subdirección Administrativa envió la descripción de la gestión y los soportes respecto de la implementación de la acción los cuales fueron valorados según radicado No. 3-2024-93 así: “No se cuenta con reportes de gestión ni avances respecto de la implementación de la medida correctiva". Mediante radicado 3-2024-607 de 2024 se aporta acta de asistencia /asesoría técnica en SST de Positiva compañía de seguros del 9 de noviembre de 2023 cuyo tema “ asesoría en el diseño del programa de prevención y atención de emergencias “donde se aborda el simulacro por derrame de sustancias químicas, de igual manera se evidencia lista de asistencia de capacitación en riesgo químico, SST y aseo del 24 de julio de 2023 con la participación de 24 personas del servicio de aselo y cafetería, informe del cumplimiento de la acción de mejora “Riesgo químico” donde se relaciona las capacitaciones adelantadas en los meses de julio, agosto, septiembre en manejo de sustanc0ias químicas, primeros auxilios e inspección de seguimiento de la implementación del programa de riesgo químico de la empresa de aseo que presta el servicio en la SDHT. Los soportes resultan suficientes para conceptuara la acción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POR FUERA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</si>
  <si>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3-2023-9023 del 01 de diciembre de 2023 se solicitó la revisión  de la propuesta de acciones el cual fue resuelto mediante radicado No. 3-2023-9332 con el cual se comunicó sobre la inclusión en el Plan de Mejoramiento Institucional. Mediante radicado No. 3-2023-9792 la Subdirección de Programas y Proyectos allegó descripción de la gestión y los soportes respecto de la implementación de la acción los cuales fueron valorados según radicado No. 3-2024-39 así: “Acción No. 1: Se aporta como evidencia el registro que contiene descripción de los ajustes respecto de las inconsistencias detectadas.”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POR FUERA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</si>
  <si>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3-2023-9023 del 01 de diciembre de 2023 se solicitó la revisión  de la propuesta de acciones el cual fue resuelto mediante radicado No. 3-2023-9332 con el cual se comunicó sobre la inclusión en el Plan de Mejoramiento Institucional. Mediante radicado No. 3-2023-9792 la Subdirección de Programas y Proyectos allegó descripción de la gestión y los soportes respecto de la implementación de la acción los cuales fueron valorados según radicado No. 3-2024-39 así: “Acción No. 2. Se aporta comunicación interna con la cual se solicitó a todos los procesos la revisión y depuración de documentos en el mapa interactivo.".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POR FUERA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</si>
  <si>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3-2023-9023 del 01 de diciembre de 2023 se solicitó la revisión  de la propuesta de acciones el cual fue resuelto mediante radicado No. 3-2023-9332 con el cual se comunicó sobre la inclusión en el Plan de Mejoramiento Institucional. Mediante radicado No. 3-2023-9792 la Subdirección de Programas y Proyectos allegó descripción de la gestión y los soportes respecto de la implementación de la acción los cuales fueron valorados según radicado No. 3-2024-39 así: “Acción No. 3. Se aporta el documento PG03-IN44 el cual se encuentra actualizado a la versión No. 8, comprobando su publicación y disponibilidad en el mapa interactivo, así como el registro de trámite del 27 de diciembre de 2023”.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</si>
  <si>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 xml:space="preserve">
UBICACION
</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VALORACIÓN DE LAS EVIDENCIAS </t>
    </r>
    <r>
      <rPr>
        <sz val="14"/>
        <rFont val="Times New Roman"/>
        <family val="1"/>
      </rPr>
      <t xml:space="preserve">
Para el seguimiento  a corte al 31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y verificada la ruta /mapa interactivo/ Administración del SIG/Instructivo, el documento PG03-IN53 no se encuentra actualizado,  por lo que se mantiene el mismo porcentaje de avance. 
Para el seguimiento de Agosto del 2025, mediante el memorando 3-2025-9187, se evidencia el manual de compras sostenibles  que corresponde al documento PG03-IN53, dentro del cual se incluyen las actividades de verificación de las compras, esta actualizacion de la guia se realizo el 22-03-2024, en ese sentido se conceptua la accion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 xml:space="preserve">CUMPLIDA - POR FUERA  DE LOS TERMINOS  y HALLAZGO CERRADO
</t>
    </r>
    <r>
      <rPr>
        <sz val="14"/>
        <rFont val="Times New Roman"/>
        <family val="1"/>
      </rPr>
      <t xml:space="preserve">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</si>
  <si>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al 31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le proceso , por lo que se mantiene el mismo porcentaje de avance. Para el seguimiento de Agosto del 2025, mediante el memorando 3-2025-9187, se evidencia la socializacion del manual de compras sostenibles  que corresponde al documento PG03-IN53,  esta socializacion se realizo mediante el memorando 3-2024-4479 el dia 04-07-2024, en ese sentido se conceptua la accion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POR FUERA  DE LOS TERMINOS  y HALLAZGO CERRADO
</t>
    </r>
    <r>
      <rPr>
        <sz val="14"/>
        <rFont val="Times New Roman"/>
        <family val="1"/>
      </rPr>
      <t xml:space="preserve">
</t>
    </r>
  </si>
  <si>
    <r>
      <t>CORTE DEL SEGUIMIENTO</t>
    </r>
    <r>
      <rPr>
        <sz val="14"/>
        <rFont val="Times New Roman"/>
        <family val="1"/>
      </rPr>
      <t xml:space="preserve">
Agosto de 2005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al 31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le proceso , por lo que se mantiene el mismo porcentaje de avance. Para el seguimiento de Agosto del 2025 mediante el memorando 3-2025-9187, se remitio como evidencia del cumplimiento de la accion el memorando 3-2024-1707  que fue enviado el dia 01-03-2024 y mediante el cual se demuestra la oficializacion del manual de supervisores, demostrando asi el cumplimiento de la accion.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r>
      <rPr>
        <sz val="14"/>
        <rFont val="Times New Roman"/>
        <family val="1"/>
      </rPr>
      <t xml:space="preserve">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</si>
  <si>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corte de Agosto de 2025, el area encargada remitiio las evidencias mediante el memorando 3-2024-4555, donde quedo constancia de la verificacion trimestral lo informes de gestion en los archivos "Publicacion 11 de junio de 2024.pdf", "Publicacion 2 de enero de 2024.pdf", "Publicacion corte 1 de abril de 2024.pdf", donde se evidencia la respuesta de la solicitud, por lo que se conceptua la accion como CUMPLIDA-DENTRO DE LOS TERMINOS.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</si>
  <si>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Septiembre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y verificada la ruta /mapa interactivo/ Administración del SIG/Instructivo, el documento PG03-FO824 no se encuentra actualizado, , por lo que se mantiene el mismo porcentaje de avance. Para el seguimiento de Agosto del 2025 mediante el memorando 3-2025-9187, se observa como evidencia  la Matriz de riesgo y oportunidades SGA, en la cual posee las columnas Q R S, que registran el seguimiento de los riesgos y oportunidades identificadas en el SGA, alli se dispone el seguimiento realizado por el encargado y en este apartado se observan en algunos los enlaces de ruta a una carpeta propia de la subdireccion, esto dificulta el acceso a la informacion depositada, en ese sentido se conceptua la accion en estado de ejecucion.
Mediante correo electrónico del 19 de septiembre de 2025 se allegó en un archivo excel  el documento PG03-FO824 Matriz de riesgo y oportunidades SGA V1 en la cual se referencian los enlaces de acceso a la información de soporte, adicionalmente se adjuntaron los recortes de pantalla con las evidencias.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POR FUERA  DE LOS TERMINOS  y HALLAZGO CERRADO</t>
    </r>
    <r>
      <rPr>
        <sz val="14"/>
        <rFont val="Times New Roman"/>
        <family val="1"/>
      </rPr>
      <t xml:space="preserve">
</t>
    </r>
    <r>
      <rPr>
        <b/>
        <sz val="14"/>
        <rFont val="Times New Roman"/>
        <family val="1"/>
      </rPr>
      <t>RECOMENDACION:</t>
    </r>
    <r>
      <rPr>
        <sz val="14"/>
        <rFont val="Times New Roman"/>
        <family val="1"/>
      </rPr>
      <t xml:space="preserve">
Las evidencias de respaldo de las acciones suscritas en el plan de mejoramiento deben estar disponibles sin ningún tipo de restricciones y los enlaces de acceso deben ser accesibles para quien realiza el seguimiento de las acciones toda vez que asi se dispuso en la formulación de la acción.</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</si>
  <si>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seguimiento de Agosto del 2025 se da por cumplida la acción, en la medida en que se observa la evidencia documental correspondiente a la solicitud y participación en la capacitación impartida a la Subdirección Administrativa, sobre el manejo adecuado del cierre de peticiones y demás requerimientos en el Sistema de Información Documental SIGA. Los registros aportados, dentro de los cuales se encuentra el radicado 3-2024-3917, soportan el desarrollo de la actividad y demuestran la gestión realizada.
</t>
    </r>
    <r>
      <rPr>
        <b/>
        <sz val="14"/>
        <rFont val="Times New Roman"/>
        <family val="1"/>
      </rPr>
      <t xml:space="preserve">
AVANCE PORCENTUAL</t>
    </r>
    <r>
      <rPr>
        <sz val="14"/>
        <rFont val="Times New Roman"/>
        <family val="1"/>
      </rPr>
      <t xml:space="preserve">
100%
</t>
    </r>
    <r>
      <rPr>
        <b/>
        <sz val="14"/>
        <rFont val="Times New Roman"/>
        <family val="1"/>
      </rPr>
      <t>CONCEPTO</t>
    </r>
    <r>
      <rPr>
        <sz val="14"/>
        <rFont val="Times New Roman"/>
        <family val="1"/>
      </rPr>
      <t xml:space="preserve">
Se conceptua la accion 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</si>
  <si>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Se da por cumplida la acción, en la medida en que se evidencia el seguimiento realizado al aplicativo SIGA, frente al cierre oportuno de las peticiones y demás requerimientos en el Sistema de Información Documental. Los registros se encuentran organizados en las carpetas Apoyo a la Construcción, Barrios, Operaciones y Participación, dentro de las cuales reposan los soportes mensuales en orden cronológico, demostrando la trazabilidad y gestión continua de la actividad.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 xml:space="preserve">CUMPLIDA  - FUERA DE LOS TERMINOS  y HALLAZGO ABIERTO
RECOMENDACION
</t>
    </r>
    <r>
      <rPr>
        <sz val="14"/>
        <rFont val="Times New Roman"/>
        <family val="1"/>
      </rPr>
      <t>Se deben aportar los seguimientos en lo correspondiente a la Subsecretaria de Coordinacón Operativa</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</si>
  <si>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SIG/otro, evidenciando  que el documento PG03-Fo810 " Matriz de Requisitos Ambiental, no se cuenta actualizado conforme  a lo establecido en la acción, por lo que se mantiene el mismo porcentaje del seguimiento anterior.Para el seguimiento de Agosto del 2025 mediante el 3-2025-9187 se anexa la evidencia que demuestra que en la matriz de requisitos legales Ambiental PG03-FO810 se incluye el informe de cumpliento de los requisitos aplicables, donde se depositan las 92 normas y  se observa que de esta se han evaluado 84, esta version registra el 27-03-2024, en ese sentido se conceptua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 xml:space="preserve">CUMPLIDA - POR FUERA  DE LOS TERMINOS  y HALLAZGO CERRADO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</si>
  <si>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corte de Agosto de 2025, el area encargada remitiio las evidencias mediante correo electronico donde quedo constancia de la solicitud del concepto juridico el dia 08-05-2024 y adicionalmente se encuentra la respuesta emitida por la subsecretaria juridica el 24-06-2024, donde se evidencia la respuesta de la solicitud, por lo que se conceptua la accion como CUMPLIDA-DENTRO DE LOS TERMINOS.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</si>
  <si>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corte de Agosto de 2025, el area encargada remitiio las evidencias mediante correo electronico donde quedo constancia de la solicitud realizada de la subdireccion de apoyo a la construccion a la subdireccion de programas y proyectos el dia 18-05-2024 en el archivo titulado "Solcitud Cambio 058-Pedir-DTS.pdf" y adicionalmente el concepto emitido por la subdireccion de apoyo a la construccion el 18-07-2024, en el archivo titulado "Concepto Tecnico Decreto 058 de 2018.pdf", por lo que se conceptua la accion como CUMPLIDA-DENTRO DE LOS TERMINOS.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</si>
  <si>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corte de Agosto de 2025, el area encargada remitiio las evidencias mediante correo electronico las evidencias que soportan el cumplimineto de la accion donde quedo constancia de la solicitud realizada de la subdireccion de apoyo a la construccion a la SUBSECRETARIA DE INSPECCION, VIGILANCIA Y CONTROL DE VIVIENDA el dia 30-01-2024 en el memorando 3-2024-754 y adicionalmente las consultas a la 15 entidades del orden distrital que se acogen al decreto 555 del 2021, finalmente se observan las 4 respuestas recibidas provenientes de las entidades, por lo que se conceptua la accion como CUMPLIDA-DENTRO DE LOS TERMINOS.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</si>
  <si>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SIG/instructivo, evidenciando  que el documento "Instructivo para la atención de emergencias y simulacros ambientales" PG03-IN49 -V4, se encuentra  actualizado con fecha del 22 de marzo de 2024  y disponible para su consulta y conforme  a lo establecido en la acción,  esta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</si>
  <si>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 evidenciando  que el documento " Formato de Evaluación de Simulacros Ambientales " PG03-FO944- V1, se encuentra  aprobado  y disponible para su consulta y conforme  a lo establecido en la acción,  esta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</si>
  <si>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corte de Agosto de 2025, el area encargada remitio las evidencias a traves del memorando donde se observa en las imagenes jpeg las evidencias de los desarrollos propuestos, dicho lo anterior, las evidencias anexas soportan el cumplimineto de la accion  , por lo que se conceptua la accion como CUMPLIDA-DENTRO DE LOS TERMINOS.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</si>
  <si>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2025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Para el seguimiento de Agosto del 2025 , mediante el 3-2025-9187 se evidencia el acta de la mesa de trabajo realizada entre talento humano y el equipo PIGA el dia 18-05-2024, en la abordaron algunos aspectos que permitieran la construccion de una estrategia para la divulgación de los temas referentes al SGA, por lo que la accion se conceptua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POR FUERA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</si>
  <si>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seguimiento con corte a Agosto 2025, se aportan las evidencias mencionadas en formato PDF, dentro de las cuales se puede observar que se realizo  la solicitud de la lista de precios actualizada a la CVP el dia 27-07-2024 con el radicado 202414000102591, permitiendo evidenciar el cumplimiento de la accion propuesta en su totalidad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</si>
  <si>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2025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seguimiento con corte a Agosto del 2025, se aportò el memorando 3-2025.9101 los memorandos 3-2024-7001 y 3-2024-7002 el dia 25/09/2024 dentro de los cuales se observa la realizacion del documento aclaratorio de los informes de gestión radicados con los números 1-2023-17264 y 1-2023-38131, por lo que en ese sentido la accion se cumple en sus totalidad dentro de los terminos establecidos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</si>
  <si>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 xml:space="preserve">UBICACION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SIG/formatos, evidenciando  que el documento Matriz de aspectos e impactos ambientales PG03-FO796- V3 _ Diligenciado, no se encuentra actualizado conforme  a lo establecido en la acción, por lo que se mantiene el mismo porcentaje del seguimiento anterior.Para el seguimiento de Agosto del 2025 mediante el memorando 3-2025-9187 se evidencia que la matriz de  aspectos e impactos ambientales donde se  actualiza la frecuencia de las actividades.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en </t>
    </r>
    <r>
      <rPr>
        <b/>
        <sz val="14"/>
        <rFont val="Times New Roman"/>
        <family val="1"/>
      </rPr>
      <t>CUMPLIDA - POR FUERA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</si>
  <si>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seguimiento de Agosto del 2025 se revisa la documentación aportada como soporte de la acción ejecutada, la cual permite evidenciar que se envio la propuesta de racionalizacion a las entidades a traves del SIGA y adicionalmente se anexo una copia a la Secretaria General, por lo que asi se comprueba que se dio cumplimiento a la accion propuesta dentro de los terminos acordados.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</si>
  <si>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Para el seguimiento de Agosto del 2025 se revisa la documentación aportada como soporte de la acción ejecutada, la cual permite evidenciar que se desarrollo dentro del VUC el modulo propuesto donde se cargaron  las propuestas de racionalizacion presentadas, por lo que asi se comprueba que se dio cumplimiento a la accion propuesta dentro de los terminos acordados.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</si>
  <si>
    <r>
      <t>CORTE DEL SEGUIMIENTO</t>
    </r>
    <r>
      <rPr>
        <sz val="14"/>
        <rFont val="Times New Roman"/>
        <family val="1"/>
      </rPr>
      <t xml:space="preserve">
Agosto de 2025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con corte al 30 de junio de 2024 no se aportaron evidencias que permitan determinar los avances respecto de la acción  planteada por el proceso  por lo que se mantiene el mismo porcentaje de avance.  Se aportan registros que demuestran el desarrollo de las visitas de obra.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</si>
  <si>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abril de 2024  se verifico la ruta / Mapa Interactivo/Estratégicos /Administración del SIG/Formatos, evidenciando  que los documentos  "Seguimiento al consumo de agua  PG03-FO797- V3",  Inventario de sistemas hidrosanitarios  PG03-FO798- V3, Revisión  de sistemas Hidrosanitarios  y puntos de agua PG03-FO799- V3, Revisión de fugas de agua no perceptibles (no visibles) PG03-FO800- V3, Inspección  puntos de almacenamiento temporal de residuos PG03-FO850-V3, Inspección de puntos ecológicos y contenedores PG03-FO851-V3, Registro-Control -Medición y Seguimiento Consumos de Mantenimiento PG03-FO852-V3, Registro-Control -Medición y Seguimiento  Gestión  Llantas Usadas PG03-FO853-V3, Seguimiento  consumo de energías  Precipita por sede PG03-FO858- V3 , Inventario de sistemas de iluminación PG03-FO859-V3, Registro  control de apagado  de equipos PG03-FO861-V3, Formato desarrollo actividades PIGA PG03-FO898-V3, con fecha de actualización del 14 de mayo de 2024, se encuentran  aprobados  y disponibles para su consulta y conforme  a lo establecido en la acción,  esta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CERRADA</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</si>
  <si>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abril de 2024  se verifico la ruta / Mapa Interactivo/Estratégicos /Administración del SIG/Formatos, evidenciando  que los documentos  "Seguimiento al consumo de agua  PG03-FO797- V3",  Inventario de sistemas hidrosanitarios  PG03-FO798- V3, Revisión  de sistemas Hidrosanitarios  y puntos de agua PG03-FO799- V3, Revisión de fugas de agua no perceptibles (no visibles) PG03-FO800- V3, Inspección  puntos de almacenamiento temporal de residuos PG03-FO850-V3, Inspección de puntos ecológicos y contenedores PG03-FO851-V3, Registro-Control -Medición y Seguimiento Consumos de Mantenimiento PG03-FO852-V3, Registro-Control -Medición y Seguimiento  Gestión  Llantas Usadas PG03-FO853-V3, Seguimiento  consumo de energías  Precipita por sede PG03-FO858- V3 , Inventario de sistemas de iluminación PG03-FO859-V3, Registro  control de apagado  de equipos PG03-FO861-V3, Formato desarrollo actividades PIGA PG03-FO898-V3, con fecha de actualización del 14 de mayo de 2024, se encuentran  aprobados  y disponibles para su consulta y conforme  a lo establecido en la acción,  esta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FUERA DE LOS TERMINOS  y HALLAZGO CERRADA</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</si>
  <si>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abril de 2024  se verifico la ruta / Mapa Interactivo/Estratégicos /Administración del SIG/Formatos, evidenciando  que los documentos  "Seguimiento al consumo de agua  PG03-FO797- V3",  Inventario de sistemas hidrosanitarios  PG03-FO798- V3, Revisión  de sistemas Hidrosanitarios  y puntos de agua PG03-FO799- V3, Revisión de fugas de agua no perceptibles (no visibles) PG03-FO800- V3, Inspección  puntos de almacenamiento temporal de residuos PG03-FO850-V3, Inspección de puntos ecológicos y contenedores PG03-FO851-V3, Registro-Control -Medición y Seguimiento Consumos de Mantenimiento PG03-FO852-V3, Registro-Control -Medición y Seguimiento  Gestión  Llantas Usadas PG03-FO853-V3, Seguimiento  consumo de energías  Precipita por sede PG03-FO858- V3 , Inventario de sistemas de iluminación PG03-FO859-V3, Registro  control de apagado  de equipos PG03-FO861-V3, Formato desarrollo actividades PIGA PG03-FO898-V3, con fecha de actualización del 14 de mayo de 2024, se encuentran  aprobados  y disponibles para su consulta y conforme  a lo establecido en la acción,  esta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FUERA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</si>
  <si>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Para Agosto del 2025 mediante le memorando 3-2025-9187 se observan las actas de las mesas de trabajo realizadas en la subdireccion de programas y proyectos  y las subdirecciones Operativa y Administrativa, dentro de las cuales se  aborda la tematica de aplicar controles operacionales a los proveedores de insumos sostenibles segun los programas del PIGA, finalmente se observa el procedimiento debidamente actualizado con fecha de 22-03-2024, en ese sentido se conceptua la accion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</si>
  <si>
    <r>
      <t>CORTE DEL SEGUIMIENTO</t>
    </r>
    <r>
      <rPr>
        <sz val="14"/>
        <rFont val="Times New Roman"/>
        <family val="1"/>
      </rPr>
      <t xml:space="preserve">
Agosto  de 2025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Para Agosto del 2025 mediante le memorando 3-2025-9187 se observan las actas de las mesas de trabajo realizadas en la subdireccion de programas y proyectos  y las subdirecciones Operativa y Administrativa, dentro de las cuales se  aborda la tematica de aplicar controles operacionales a los proveedores de insumos sostenibles segun los programas del PIGA, finalmente se observa el procedimiento debidamente actualizado con fecha de 22-03-2024, en ese sentido se conceptua la accion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</si>
  <si>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SIG/Formatos, evidenciando  que el documento, " Revisión de fugas de agua no perceptibles (no visibles) PG03-FO800- V3",con fecha de actualización del 14 de mayo de 2024, se encuentra  aprobado, disponible para su consulta,  evidenciando en las columnas J y k  el estado físico de los contadores y conforme  a lo establecido en la acción,  esta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FUERA DE LOS TERMINOS  y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</si>
  <si>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https://sdht.sharepoint.com/:f:/r/sites/OficinadeControlInterno/VIGENCIA%202025/Evaluaci%C3%B3n%20y%20Seguimiento/Plan%20de%20Mejoramiento%20Institucional/2025?csf=1&amp;web=1&amp;e=BRKl5b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Para el seguimiento de Agosto del 2025 mediante el 3-2025-9187 se anexa el memorando 3-2024-2636 mediante el cual se solicita la informacion general de apagado de los equipos de computo de la SDHT a los lideres de cada proceso, dentro del memorando se solicito la siguiente informacion: numero de serial, proceso y el piso donde se encuentra ubicado y nombre de la persona que lo manipula, esto con respecto de los equipos que sean indispensables para la operacion continua del proceso.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FUERA DE LOS TERMINOS  y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</si>
  <si>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3-2023-9632   del 26 de diciembre de 2023, la Oficina de Control Interno procedió a incorporarlas en el Plan de Mejoramiento Institucional. Para el seguimiento de junio de 2024    no se aportaron evidencias que permitan determinar los avances respecto de la acción planteada por lo que se mantiene el mismo porcentaje del seguimiento anterior. Para el seguimiento de Agosto del 2025 mediante el 3-2025-9187, se anexa la matriz de riesgos y oportunidades PG03-FO824, dentro de la cual se evidencia una hoja que corresponde la creacion del campo de control de cambios en el que se registran sus modificacion y las fechas en que se modifica, en este apartado se observa que la ultima modificacion es del 16-02-2024, en ese sentido se concpetua la accion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FUERA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</si>
  <si>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SIG/formatos, evidenciando  que el documento PG03-FO898 Formato Desarrollo de Actividades PIGA-V3, se encuentra actualizado e incluye el análisis de la eficacia  conforme  a lo establecido en la acción, por lo que se  conceptúa la acción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</si>
  <si>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En el informe de seguimiento al PMI del 30/06/2024, se reportó como cumplida. Revisado el contenido de los
formatos aportados, se observó que no dan respuesta a lo señalado en la acción “Actualizar el formato PG03-
FO898 informes desarrollo actividades donde se incluya la eficacia de las campañas” No obstante, se realiza
consulta en el mapa interactivo institucional observando que el formato informes desarrollo actividades código
PG03-FO898 versión 3 del 04/04/2024. Se ratifica que la acción de cumplió.
</t>
    </r>
    <r>
      <rPr>
        <b/>
        <sz val="14"/>
        <rFont val="Times New Roman"/>
        <family val="1"/>
      </rPr>
      <t xml:space="preserve">
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</si>
  <si>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SIG/formatos, evidenciando  que el documento PG03-FO898 Formato Desarrollo de Actividades PIGA-V3,, se encuentra actualizado e incluye el análisis de la eficacia  conforme  a lo establecido en la acción, por lo que se  conceptúa la acción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</si>
  <si>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En el informe de seguimiento al PMI del 30/06/2024, se reportó como cumplida. Revisado el contenido de los
formatos aportados, se observó que no dan respuesta a lo señalado en la acción “Actualizar el formato PG03-
FO898 informes desarrollo actividades donde se incluya la eficacia de las campañas” No obstante, se realiza
consulta en el mapa interactivo institucional observando que el formato informes desarrollo actividades código
PG03-FO898 versión 3 del 04/04/2024. Se ratifica que la acción de cumplió.
</t>
    </r>
    <r>
      <rPr>
        <b/>
        <sz val="14"/>
        <rFont val="Times New Roman"/>
        <family val="1"/>
      </rPr>
      <t xml:space="preserve"> 
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</si>
  <si>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Para el seguimiento de Agosto del 2025, mediante el 3-2025-9187 se anexa el memorando 3-2024-1018 del dia 08/02/2024 mediante el cual tiene la tematica de " SOLICITUD DESIGNACIÓN LIDER SIG Y LÍDER AMBIENTAL 2024", esto con el fin de garantizar que cada proceso tenga un enlace que difunda la informacion de la subdireccion de programas y proyectos, dando asi cumplimiento total a la accion.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</si>
  <si>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SIG/procedimientos , evidenciando  que el documento PG03-PR16 Procedimiento Programa  Consumo Sostenible - V2, se encuentra actualizado  con fecha del 30 de abril de 2024 y dispuesto para la consulta  conforme  a lo establecido en la acción, por lo que esta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</si>
  <si>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Para el seguimiento de Agosto del 2025 mediante el memorando 3-2025-9187 se anexan las evidencias "Acta Mesa de Trabajo Subdirección Administrativa.pdf" y 
"Acta Mesa de Trabajo Subsecretaría Operativa,pdf", donde la primera fue realizada el dia 08-04-2024 y la segunda el dia 26-03-2024, en estas reuniones se aborda la tematica de aplicar controles operacionales a los proveedores de insumos sostenibles segun los programas del PIGA, de esta ,manera se evidencia el cumplimiento total de la accion. 
</t>
    </r>
    <r>
      <rPr>
        <b/>
        <sz val="14"/>
        <rFont val="Times New Roman"/>
        <family val="1"/>
      </rPr>
      <t xml:space="preserve">
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CUMPLIDA-POR FUERA DE LOS TERMINOS  y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</si>
  <si>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Para el seguimiento de Agosto del 2025 mediante el memorando 3-2025-9187 se anexan las evidencias "Acta Mesa de Trabajo Subdirección Administrativa.pdf" y 
"Acta Mesa de Trabajo Subsecretaría Operativa,pdf", donde la primera fue realizada el dia 08-04-2024 y la segunda el dia 26-03-2024, en estas reuniones se aborda la tematica de aplicar controles operacionales a los proveedores de insumos sostenibles segun los programas del PIGA, de esta ,manera se evidencia el cumplimiento total de la accion.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CUMPLIDA-POR FUERA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</si>
  <si>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SIG/Instructivos , evidenciando  que el documento PG03-IN49 Instructivo para la atención de emergencias y simulacros ambientales - V2, se encuentra actualizado  con fecha del 22 de marzo de 2024 y dispuesto para la consulta  conforme  a lo establecido en la acción, por lo que esta se conceptúa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</si>
  <si>
    <r>
      <t>CORTE DEL SEGUIMIENTO</t>
    </r>
    <r>
      <rPr>
        <sz val="14"/>
        <rFont val="Times New Roman"/>
        <family val="1"/>
      </rPr>
      <t xml:space="preserve">
Agosto de 2025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3-2024-253, se  remiten Plan de mejoramiento y la Oficina de Control Interno  procedió a incorporarlas en el Plan de Mejoramiento Institucional según radicado No 3-2024 3117 . Se aporta como evidencia el radicado 3-2024-3382 dentro del cual se anexa documento en Excel que contienen una relación de 15 procedimientos revisados, así como el radicado 3-2024-2839 con el cual se realizó la actualización del normograma. Dado que se encuentra pendiente la actualización del Manual de actuación del área de monitoreo PM05-MM07, se conceptúa cumplimiento del 50%. Para junio del 2025, Se aporta como evidencia el radicado 3-2024-4483, en el cual se anexan las evidencias de las acciones realizadas en cumplimiento a la subsanación del hallazgo encontrado, se observan cuatro (4) listas de asistencias, que corresponden a la apertura de la auditoria, la  revisión documental y el cierre de la auditoria, adicionalmente se evidencia el acta de la mesa de trabajo de revisión de procedimientos dentro de la cual se llevo a cabo la revisión de como se levanta un procedimiento, como se actualiza un formato y de los pasos que se deben seguir, adicionalmente se reportan las actas de revisión de procedimientos, modificación de formatos, actas de mesas de trabajo realizadas dentro de los términos pertinentes.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CUMPLIDA-FUERA DE LOS TERMINOS-HALLAZGO CERRADO</t>
    </r>
    <r>
      <rPr>
        <sz val="14"/>
        <rFont val="Times New Roman"/>
        <family val="1"/>
      </rPr>
      <t xml:space="preserve">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</si>
  <si>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3-2024-253, se  remiten Plan de mejoramiento y la Oficina de Control Interno  procedió a incorporarlas en el Plan de Mejoramiento Institucional según radicado No 3-2024 3117 . Se aporta como evidencia el radicado 3-2024-3382 dentro del cual se anexa documento en Excel que contienen una relación de 15 procedimientos
revisados, así como el radicado 3-2024-2839 con el cual se realizó la actualización del normograma. Dado que se encuentra pendiente la actualización del Manual de actuación del área de monitoreo PM05-MM07, se conceptúa cumplimiento del 50%.
Para el seguimiento de Julio del 2025 con el memorando 3-2025-144, se evidencian las actas de reunion debidamente diligenciadas, junto con los correos de seguimiiento y las solicitudes realizadas a la subdireccion de programas y proyectos, mediante estas evidencias se da el cumpliminento total de la accion.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 xml:space="preserve">CUMPLIDA-FUERA DE LOS TERMINOS-HALLAZGO CERRADO
</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</si>
  <si>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3-2024-253, se  remiten Plan de mejoramiento y la Oficina de Control Interno  procedió a incorporarlas en el Plan de Mejoramiento Institucional según radicado No 3-2024 3117 . Para el seguimiento  del mes de junio se aporta documentos que hacen referencia al seguimiento a las acciones suscritas en el plan de mejoramiento de la contraloría de Bogotá, remitidos a la Oficina de Control Interno bajo radicado Nro. 3-2024-1262 del 19 de febrero de 2024, 3-2024-2966 del 30 de abril de 2024 y 3-2024-2999 y del 05 de mayo de 2024, al igual que acta de capacitación de cobro persuasivo del 20 de marzo de 2024 con su respectiva lista de asistencia y seguimiento al Plan de mejoramiento con corte del 20 de mayo de 2024. De acuerdo con lo anterior, se cuenta con 3 reportes para los dos primeros trimestres lo cual refleja como avance el 50%.
Para el seguimiento de Junio del 2025 mendiante 3-2025-144, observa los reportes faltantes, dento del anexo titulado "880. Anexo 1 Rad 3-2024-2999.zip", por lo que se conceptua como cumplida al 100% fuera de los terminos.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FUERA DE TERMINOS-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</si>
  <si>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3-2024-253, se  remiten Plan de mejoramiento y la Oficina de Control Interno  procedió a incorporarlas en el Plan de Mejoramiento Institucional según radicado No 3-2024 3117 . Para el seguimiento  del mes de junio se aporta documentos que hacen referencia al seguimiento a las acciones suscritas en el plan de mejoramiento de la contraloría de Bogotá, remitidos a la Oficina de Control Interno bajo radicado Nro. 3-2024-1262 del 19 de febrero de 2024, 3-2024-2966 del 30 de abril de 2024 y 3-2024-2999 y del 05 de mayo de 2024, al igual que acta de capacitación de cobro persuasivo del 20 de marzo de 2024 con su respectiva lista de asistencia y seguimiento al Plan de mejoramiento con corte del 20 de mayo de 2024. De acuerdo con lo anterior, se cuenta con 3 reportes para los dos primeros trimestres lo cual refleja como avance el 50%.
Paa el seguimiento de Junio del 2025 mendiante 3-2025-144 y en el anexo "881. Anexo Actualización Normograma SICV.xlsx", se observa el normograma debidamente actualizado al 31 de diciembre del 2023, esta evidencia cumple con la accion propuesta dentro del rago de tiempo que se tenia previsto, por lo que la accion se conceptua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</si>
  <si>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3-2024-253, se  remiten Plan de mejoramiento y la Oficina de Control Interno  procedió a incorporarlas en el Plan de Mejoramiento Institucional según radicado No 3-2024 3117  .Para el seguimiento del mes de junio se aporta memorando No 3-2024-3410  por la cual se solicita  la modificación  de la fecha de finalización de las acciones PMI  882 y 883, la Oficina de Control Interno encuentra procedente la extensión del plazo de cumplimiento, en el entendido que ya se han adelantado varias jornadas de trabajo con la Subdirección de Programas y Proyectos y otras dependencias para intervenir de manera preventiva. En el mapa interactivo se encuentra publicada la MR Control de vivienda y Veeduria a las Curadurias V23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POR FUERA DE LOS TERMINOS  y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</si>
  <si>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3-2024-253, se  remiten Plan de mejoramiento y la Oficina de Control Interno  procedió a incorporarlas en el Plan de Mejoramiento Institucional según radicado No 3-2024 3117  .Para el seguimiento del mes de junio se aporta memorando No 3-2024-3410  por la cual se solicita  la modificación  de la fecha de finalización de las acciones PMI  882 y 883, la Oficina de Control Interno encuentra procedente la extensión del plazo de cumplimiento, en el entendido que ya se han adelantado varias jornadas de trabajo con la Subdirección de Programas y Proyectos y otras dependencias para intervenir de manera preventiva. En el mapa interactivo se encuntra publicada la MR Control de vivienda y Veeduria a las Curadurias V23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POR FUERA DE LOS TERMINOS  y HALLAZGO CERRADO</t>
    </r>
  </si>
  <si>
    <r>
      <t>CORTE DEL SEGUIMIENTO</t>
    </r>
    <r>
      <rPr>
        <sz val="14"/>
        <rFont val="Times New Roman"/>
        <family val="1"/>
      </rPr>
      <t xml:space="preserve">
Agosto de 2025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3-2024-253, se  remiten Plan de mejoramiento y la Oficina de Control Interno  procedió a incorporarlas en el Plan de Mejoramiento Institucional según radicado No 3-2024 3117. Para el seguimiento del mes de junio se aporta Informe de seguimiento al proyecto de inversión 7812 con corte al 31 de marzo de 2024 al igual que formato de formulación de proyectos de inversión PG01-FO08- V13 con fecha de modificación del 14 de abril de 2024. Sin embargo, los soportes no responden a los términos en los cuales se planteó la acción en tanto lo que se debe demostrar es la revisión periódica de las publicaciones y los registros de su actualización tanto en el sitio web como en el JSP07, razón por la cual la acción se conceptúa sin avance y en alerta. Para Junio del 2025, se aporta como evidencia el radicado 3-2024-4483, en el cual se anexan las evidencias de las acciones realizadas en cumplimiento a la subsanación del hallazgo encontrado, se observan cuatro (4) listas de asistencias, que corresponden a la apertura de la auditoria, la  revisión documental y el cierre de la auditoria, adicionalmente se evidencia el acta de la mesa de trabajo de revisión de procedimientos dentro de la cual se llevo a cabo la revisión de como se levanta un procedimiento, como se actualiza un formato y de los pasos que se deben seguir, adicionalmente se anexan los correos y mesas de trabajo correspondientes, en ese sentido se conceptúa cumplida en su totalidad.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</si>
  <si>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3-2024-253, se  remiten Plan de mejoramiento y la Oficina de Control Interno  procedió a incorporarlas en el Plan de Mejoramiento Institucional según radicado No 3-2024 3117  .Para el seguimiento del mes de junio se aporta registro de la invitación a la capacitación en SIGA y PQRSD y registro de asistencia presencial del 10 de mayo de 2024 según el cual asistieron 31 personas, con lo cual se conceptúa la acción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y HALLAZGO CERRADO</t>
    </r>
    <r>
      <rPr>
        <sz val="14"/>
        <rFont val="Times New Roman"/>
        <family val="1"/>
      </rPr>
      <t xml:space="preserve">
</t>
    </r>
    <r>
      <rPr>
        <b/>
        <sz val="14"/>
        <rFont val="Times New Roman"/>
        <family val="1"/>
      </rPr>
      <t>ALERTA</t>
    </r>
    <r>
      <rPr>
        <sz val="14"/>
        <rFont val="Times New Roman"/>
        <family val="1"/>
      </rPr>
      <t xml:space="preserve">
Los campos del folio 3 del documento 885, Listado de asistencia a Capacitación SIGA, PQRSD del 10 de mayo de 2024 no encuentran diligenciados por lo cual no es posible determinar si el mismo corresponde a la fecha de ejecución de la acción.</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</si>
  <si>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Junio 2025 y mediante radicado No 3-2025-6568 se puede evidenciar el conjunto documental de reportes de los rankings calidad del semestre comprendido entre mayo y octubre del 2024, adcionalmente se observan las respectivas evidencias de socializaciones respaldadas en las actas de socializacion de estos reportes siendo esta la base de la formulación de la acción,  teniendo en cuenta lo anterior,  el hallazgo se conceptúa cumplido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 HALLAZGO CERRADO</t>
    </r>
    <r>
      <rPr>
        <sz val="14"/>
        <rFont val="Times New Roman"/>
        <family val="1"/>
      </rPr>
      <t xml:space="preserve">
</t>
    </r>
  </si>
  <si>
    <r>
      <t>CORTE DEL SEGUIMIENTO</t>
    </r>
    <r>
      <rPr>
        <sz val="14"/>
        <rFont val="Times New Roman"/>
        <family val="1"/>
      </rPr>
      <t xml:space="preserve">
Agosto de 2025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3-2025-6568 se puede evidenciar el conjunto documental de capacitaciones y sensibilizaciones de los servidores públicos y colaboradores de la entidad en la temática de derechos de petición, observando dentro de esta carpeta las evidencias de tres capacitaciones realizadas, las cuales fueron  “Taller Derecho de Petición Correspondencia”, “Sensibilización tramite derechos de petición” y “Interoperabilidad SIGA-BTE”,  cada carpeta de estas capacitaciones cuenta con todos los soportes de ejecución, por lo que en ese sentido la acción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</si>
  <si>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3-2025-6568 se puede evidenciar el conjunto documental de reportes de seguimiento de las PQRSD de todas las dependencias que estaban vencidos o próximos a vencerse, al abrir estos documentos se evidencia la fecha en que se recibió el reporte estando así dentro de los términos de cumplimiento de la acción propuesta, teniendo en cuenta lo anterior,  la acción se conceptúa cumplida al 100%.
</t>
    </r>
    <r>
      <rPr>
        <b/>
        <sz val="14"/>
        <rFont val="Times New Roman"/>
        <family val="1"/>
      </rPr>
      <t xml:space="preserve">
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</si>
  <si>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3-2025-6568 se puede evidenciar el conjunto documental de capacitaciones y sensibilizaciones de los servidores públicos y colaboradores de la entidad en la temática de protocolos de servicio a la ciudadanía, observando dentro de esta carpeta las evidencias de tres capacitaciones realizadas, las cuales fueron  “Atención a personas mayores”, “Manual de Servicio a la Ciudadanía “y “Protocolos de Atención”  cada carpeta de estas capacitaciones cuenta con todos los soportes de ejecución, por lo que en ese sentido la acción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 xml:space="preserve"> CUMPLIDA-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</si>
  <si>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3-2025-6568 se puede evidenciar un conjunto documental compuesto por e lANX-2024-4987 que tiene el “INFORME PLAN INSTITUCIONAL DE CAPACITACIÓN VIGENCIA 2024”, dentro del cual se incluyen las capacitaciones de lineamientos anticorrupción y actualización financiera y contable y el ANX-2024-10314, que es el manual actualizado para el segundo semestre del 2024, adicionalmente se anexaron las comunicaciones realizadas a través de SIGA, donde se comunicaba la publicación de los informes mencionados anteriormente, finalmente luego de observar todas las evidencias, la acción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</si>
  <si>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3-2025-6568 se puede evidenciar un conjunto documental compuesto por e lANX-2024-4987 que tiene el “INFORME PLAN INSTITUCIONAL DE CAPACITACIÓN VIGENCIA 2024”, dentro del cual se incluyen las capacitaciones de lineamientos anticorrupción y actualización financiera y contable y el ANX-2024-10314, que es el manual actualizado para el segundo semestre del 2024, adicionalmente se anexaron las comunicaciones realizadas a través de SIGA, donde se comunicaba la publicación de los informes mencionados anteriormente, finalmente luego de observar todas las evidencias, la acción se conceptúa cumplida al 100%.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C</t>
    </r>
    <r>
      <rPr>
        <b/>
        <sz val="14"/>
        <rFont val="Times New Roman"/>
        <family val="1"/>
      </rPr>
      <t>UMPLIDA-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</si>
  <si>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junio de 2024 no se aportaron evidencias que permitan determinar los avances respecto de la acción planteada, dado que las acciones planteadas fueron suscritas dentro del Instrumento de seguimiento al PMI  en el mes de junio de 2024.
Para Junio del 2025, se aporta como evidencia el radicado 3-2025-432, en el cual se anexan las evidencias de la acción realizada en cumplimiento a la subsanación del hallazgo encontrado, entre las que se destacan, el registro de actualización, la evidencia de publicación y las reuniones de socialización del procedimiento contable en lo relacionado con las políticas de operación, dando así cumplimiento a la acción propuesta.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</si>
  <si>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junio de 2024 no se aportaron evidencias que permitan determinar los avances respecto de la acción planteada, dado que las acciones planteadas fueron suscritas dentro del Instrumento de seguimiento al PMI  en el mes de junio de 2024.  
Para Junio del 2025, se aporta como evidencia el radicado 3-2025-259, en el cual se anexan las evidencias dentro del ANX-2025-250_3.zip, allí se puede observar las tres evidencias que corresponden al acta de plan terrazas con fecha del 17 de abril del 2024 con asunto "Mesa de trabajo - Plan de sostenibilidad contable convenio 686 de 2021"Plan terrazas"",el acta No 001 de 2024 donde da constancia de la capacitacion del sistema contable en la SDHT con fecha del 03 de septiembre del 2024 realizada de manera virtual y finalmente se observa la presentacion realizada sobre el convenio 686-2021, en ese sentido las evidencias revisadas permiten conceptuar la acción propuesta como cumplida y dada la temporalidad de las evidencias se realizo dentro de los terminos
.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y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</si>
  <si>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En la sesión de autocontrol del de junio de 2025 se difundieron los procedimientos de auditoría y evaluación independiente.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 POR FUERA DE LOS TÉRMINOS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</si>
  <si>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Las recomendaciones resultantes del diligencimiento del FURAG 2023 y FURAG 2024 fueron dadas a conocer en el Segundo Comité Institucional de Coordinación de Control Interno del 26 de junio de 2025. Las recomendaciones fueron objeto de establecimiento de acciones que se contienen en el Plan de Sostenibilidad de MIPG 2023 y 2024 enviadas a la Subdirección de Programas y Proyectos mediante radicado No. 3-2024-8214 y correos electrónicos del 06 de diciembre de 2024 y del 17 de septiembre de 2025.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 xml:space="preserve">CUMPLIDA - DENTRO DE LOS TÉRMINOS Y EL HALLAZGO CERRADO.
RECOMENDACIONES
</t>
    </r>
    <r>
      <rPr>
        <sz val="14"/>
        <rFont val="Times New Roman"/>
        <family val="1"/>
      </rPr>
      <t>Dare cumplimiento a las acciones establecidas y reportar los avances a la Subdirección de Programas y Proyectos</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</si>
  <si>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En el Plan Anual de Auditoría se incorporó el universo de auditoría para determinar su priorización.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 xml:space="preserve">CUMPLIDA - DENTRO DE LOS TÉRMINOS Y EL HALLAZGO CERRADO.
RECOMENDACIONES
</t>
    </r>
    <r>
      <rPr>
        <sz val="14"/>
        <rFont val="Times New Roman"/>
        <family val="1"/>
      </rPr>
      <t>Realizar reuniones de seguimiento cortas y periódicas para verificar avances y tomar decisiones correctivas.
Implementar un tablero de control para registrar asigtnaciones, responsables y fechas límite de entrega.</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</si>
  <si>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a corte de agosto de 2025 se aportaron evidencias suficientes para determinar que los avances respecto de la acción planteada permiten dar cuenta de su cumplimiento total, dado que se evidencia el respectivo el "Procedimiento de  Seguimiento, Aseguramiento y Evaluación Independiente" ,  actualizado, aprobado y publicado el dia 11-07-2025, sin embargo cabe mencionar que los plazos de ejecución no fueron cumplidos.por el responsable de la acción.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FUERA DE LOS TERMINOS  y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</si>
  <si>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Luego de revisar las evidencias aportadas se observa que en los memorandos 3-2024-7335, 3-2025-4055, 3-2025-6230, 3-2025-6587 se muestra el respectivo procedimiento y recomendaciones que realizo la subdireccion de programas y proyectos y la oficina asesora de control interno para actualizar el procedimiento de "Seguimiento, Aseguramiento y Evaluacion Independiente", que a su vez fue publicado a satisfaccion el dia 11-07-2025, dando asi cumplimiento total de la accion, sin embargo cabe mencionar que los plazos de ejecución no fueron cumplidos.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FUERA DE LOS TERMINOS-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</si>
  <si>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aporta como evidencia un documento en Excel que contiene resumen de 5355 enlaces que fueron verificados uno a uno . La medición de la efectividad será revisada en pruebas y/o auditorías posteriores.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FUERA DE TÉRMINOS y HALLAZGO CERRADO.</t>
    </r>
  </si>
  <si>
    <r>
      <t> </t>
    </r>
    <r>
      <rPr>
        <b/>
        <sz val="14"/>
        <rFont val="Times New Roman"/>
        <family val="1"/>
      </rPr>
      <t>3-2025-1319</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</si>
  <si>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junio de 2025, Se aporta como evidencia el radicado 3-2025-1804, en el cual se anexan las evidencias de las acciones realizadas en cumplimiento a la subsanación del hallazgo encontrado, entre las que se destacan, los registros de monitoreo al PIGA durante los meses de septiembre, octubre, noviembre y diciembre, dando así cumplimiento parcial a la acción propuesta, ya que se deberían tener dos registros de seguimiento por cada mes, según la acción, por lo que de esta manera se conceptúa su acción como cumplido-dentro de términos.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DENTRO DE LOS TERMINOS - HALLAZGO CERRADO.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</si>
  <si>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junio de 2025, se aporta como evidencia el radicado 3-2025-1804, en el cual se anexan las evidencias de las acciones realizadas en cumplimiento a la subsanación del hallazgo encontrado, donde se evidencia que están la hoja de vida del indicador y la hoja de modificación del indicador del plan de gasto público, por lo que de esta manera se conceptúa su acción como CUMPLIDA-DENTRO DE TERMINOS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CUMPLIDA-DENTRO DE TERMINOS - HALLAZGO ABIERTO</t>
    </r>
  </si>
  <si>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junio de 2025, se aporta como evidencia el radicado 3-2025-1804, en el cual se anexan las evidencias de las acciones realizadas en cumplimiento a la subsanación del hallazgo encontrado, donde se evidencian los informes institucionales de ejecución y metas, dentro de los cuales se evidencian las alertas generadas para las diferentes gerencias de los proyectos de inversión, por lo que de esta manera se conceptúa su acción como </t>
    </r>
    <r>
      <rPr>
        <b/>
        <sz val="14"/>
        <rFont val="Times New Roman"/>
        <family val="1"/>
      </rPr>
      <t xml:space="preserve">CUMPLIDA-DENTRO DE TERMINOS </t>
    </r>
    <r>
      <rPr>
        <sz val="14"/>
        <rFont val="Times New Roman"/>
        <family val="1"/>
      </rPr>
      <t xml:space="preserve">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DENTRO DE LOS TERMINOS -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</si>
  <si>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y mediante el 3-2025-7353 se observa el documento tecnico de soporte de mejoramiento de vivienda del año 2025 "DTS_Programa de Mejoramiento Vivienda.pdf", en el cual se evidencia la incorporacion de la caracterizacion socio-economica mediante el uso de la encuesta multiproposito, por lo que en ese sentido la accion se conceptua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t>
    </r>
    <r>
      <rPr>
        <b/>
        <sz val="14"/>
        <rFont val="Times New Roman"/>
        <family val="1"/>
      </rPr>
      <t xml:space="preserve"> CUMPLIDA-DENTRO DE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</si>
  <si>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y mediante el 3-2025-7353 se observa la actualizacion debidamente realizada del formulario  del programa de mejoramiento de vivienda, dentro del cual ahora se identifican las fuentes de informacion que respaldan el proyecto, dicha actualizacion se realizo el 30-07-2025, por lo que en ese sentido la accion se conceptua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t>
    </r>
    <r>
      <rPr>
        <b/>
        <sz val="14"/>
        <rFont val="Times New Roman"/>
        <family val="1"/>
      </rPr>
      <t>CUMPLIDA-DENTRO DE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</si>
  <si>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y mediante el 3-2025-7353 se observa la actualizacion debidamente realizada del normograma el dia 30 de junio de 2025, dicha actualizacion fue comunicada a traves del memorando 3-2025-6758.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t>
    </r>
    <r>
      <rPr>
        <b/>
        <sz val="14"/>
        <rFont val="Times New Roman"/>
        <family val="1"/>
      </rPr>
      <t xml:space="preserve"> CUMPLIDA-DENTRO DE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</si>
  <si>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y mediante el 3-2025-6239 se observa el acta de comite debidamente diligenciada en el "Acta Acta 19 Comité Operativo Conv 686-2021.pdf", este comite se realizo el 31 de marzo del 2025 y cumple con lo establecido en el Manual Operativo del Convenio No. 686-2021, por lo que en ese sentido la accion se conceptua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t>
    </r>
    <r>
      <rPr>
        <b/>
        <sz val="14"/>
        <rFont val="Times New Roman"/>
        <family val="1"/>
      </rPr>
      <t>CUMPLIDA-DENTRO DE TERMINOS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</si>
  <si>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y mediante el 3-2025-6239 se observa la actualizacion del "Procedimiento de estructuración y asignación 
de subsidios de mejoramientos de vivienda" realizada el 24-04-2025, dentro de la nueva version se establecen los tiempos para cada una de las etapas en la expedición de los actos administrativos. por lo que la accion se conceptua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t>
    </r>
    <r>
      <rPr>
        <b/>
        <sz val="14"/>
        <rFont val="Times New Roman"/>
        <family val="1"/>
      </rPr>
      <t>CUMPLIDA-DENTRO DE TERMINOS y el hallazgo CERRADO</t>
    </r>
  </si>
  <si>
    <t>4. Revisar el Procedimiento Programa de Gestión Integral de Residuos PG03-PR02 e incluir dentro de las políticas de operación, la frecuencia de calibración de estas basculas de cada 2 años o cada vez que se requiera.</t>
  </si>
  <si>
    <t>5.Capacitación a personal de servicios generales y de mantenimiento que tiene contacto con los dispositivos metrológicos, con relación al uso seguro del dispositivo, etiquetado y tratamiento de datos</t>
  </si>
  <si>
    <t>6.  Verificar certificados de calibración vigentes y etiquetado del equipo durante auditoría interna 2026..</t>
  </si>
  <si>
    <t>Versión actualizada del procedimiento con control de cambios.</t>
  </si>
  <si>
    <t>Listado de asistencia, contenido de la capacitación, evaluación de aprendizaje.</t>
  </si>
  <si>
    <t>Acta de reunión que registre el estado actual de la báscula contemplando el certificado de calibración y correcto funcionamiento para la vigencia 2026,</t>
  </si>
  <si>
    <t>Matriz de requisitos legales actualizada</t>
  </si>
  <si>
    <t>Acta con registro fotografico que indique las acciones relacionadas por el propietario en la sede de Archivo y el retiro de los RESPEL de la Sede Principal</t>
  </si>
  <si>
    <t>Correo de socializacion de los resultados de la actualización de la matriz de requisitos legales ambientales</t>
  </si>
  <si>
    <t>Actualizacion del  Procedimiento Identificación y evaluación periódica de lo legal</t>
  </si>
  <si>
    <t>Procedimiento Programa de Gestión Integral De Residuos PGIR</t>
  </si>
  <si>
    <t>Listado de asistencia; agenda/contenido; evaluación corta de aprendizaje; evidencias fotográficas.</t>
  </si>
  <si>
    <t>Acta que contemple el analisis de seguimiento, medicion y analisis propios para el SGA</t>
  </si>
  <si>
    <t>Acta de inspección de cuarto de almancenamiento temporal</t>
  </si>
  <si>
    <t>Correos electronicos con informacion sobre el manejo de residuos sólidos y uso eficiente de recurso hidrico</t>
  </si>
  <si>
    <t>Revision de la matriz actualizada con las respectivas evidencias correspondientes a la vigencia 2025.</t>
  </si>
  <si>
    <t>Matriz de integración de información para los indicadores PIGA vigencia 2025</t>
  </si>
  <si>
    <t>Acta de reunión que clasifique el estado de la información (disponible, pendiente por identificar, inexistente o por complementar) y asigne responsables y fuentes asociadas.</t>
  </si>
  <si>
    <t>Libro maestro que contenga información basica de los indicadores, datos, resultados, entre otros.</t>
  </si>
  <si>
    <t>Correos electronicos de solicitud de información, Archivo de integración de información de los indicadores de los programas del PIGA de la vigencia 2025..</t>
  </si>
  <si>
    <t>Oficina Asesora de Planeación</t>
  </si>
  <si>
    <t>3-2025-11130</t>
  </si>
  <si>
    <t>3-2025-11131</t>
  </si>
  <si>
    <t>3-2025-11132</t>
  </si>
  <si>
    <r>
      <t>CORTE DEL SEGUIMIENTO</t>
    </r>
    <r>
      <rPr>
        <sz val="14"/>
        <rFont val="Times New Roman"/>
        <family val="1"/>
      </rPr>
      <t xml:space="preserve">
Noviembre 2025
NOTA: Con ocasión de la culminacion de los nombramientos legales de los periodos de los jefes de control interno, se reprograma la accion para el 30/06/2026, con el fin de contar con el tiempo suficiente para coordinar con otra oficina par la ejecucion de la auditoria 
</t>
    </r>
  </si>
  <si>
    <t>Auditoria ejecutda/audotoria programada</t>
  </si>
  <si>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Correos electrónicos 
Alertas en el grupo de Entes de Control vía WhatssApp 
Registros de recomendaciones e instrucciones en el historial del SIGA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Al corte se enviaron las alertas de los trámites  próximos a vencer
</t>
    </r>
    <r>
      <rPr>
        <b/>
        <sz val="14"/>
        <rFont val="Times New Roman"/>
        <family val="1"/>
      </rPr>
      <t>AVANCE PORCENTUAL</t>
    </r>
    <r>
      <rPr>
        <sz val="14"/>
        <rFont val="Times New Roman"/>
        <family val="1"/>
      </rPr>
      <t xml:space="preserve">
77%
</t>
    </r>
    <r>
      <rPr>
        <b/>
        <sz val="14"/>
        <rFont val="Times New Roman"/>
        <family val="1"/>
      </rPr>
      <t>CONCEPTO</t>
    </r>
    <r>
      <rPr>
        <sz val="14"/>
        <rFont val="Times New Roman"/>
        <family val="1"/>
      </rPr>
      <t xml:space="preserve">
Se conceptúa la acción </t>
    </r>
    <r>
      <rPr>
        <b/>
        <sz val="14"/>
        <rFont val="Times New Roman"/>
        <family val="1"/>
      </rPr>
      <t>EN EJECUCIÓN - DENTRO DE TÉRMINOS y HALLAZGO ABIERTO.</t>
    </r>
  </si>
  <si>
    <t>Correo electrónico del 17 de septiembre de 2025
Plan de Sostenibilidad MIPG 2029
Cuadro control de seguimiento a las obligaciones contractuales
Tablero fisico
Correos electronicos
Actas de reuniones de autocontrol</t>
  </si>
  <si>
    <r>
      <t xml:space="preserve">CORTE DEL SEGUIMIENTO
</t>
    </r>
    <r>
      <rPr>
        <sz val="14"/>
        <rFont val="Times New Roman"/>
        <family val="1"/>
      </rPr>
      <t>Agosto 2025</t>
    </r>
    <r>
      <rPr>
        <b/>
        <sz val="14"/>
        <rFont val="Times New Roman"/>
        <family val="1"/>
      </rPr>
      <t xml:space="preserve">
EVIDENCIA
</t>
    </r>
    <r>
      <rPr>
        <sz val="14"/>
        <rFont val="Times New Roman"/>
        <family val="1"/>
      </rPr>
      <t>Correo electrónico del 17 de septiembre de 2025
Plan de Sostenibilidad MIPG 2025</t>
    </r>
    <r>
      <rPr>
        <b/>
        <sz val="14"/>
        <rFont val="Times New Roman"/>
        <family val="1"/>
      </rPr>
      <t xml:space="preserve">
</t>
    </r>
    <r>
      <rPr>
        <sz val="14"/>
        <rFont val="Times New Roman"/>
        <family val="1"/>
      </rPr>
      <t xml:space="preserve">Cuadro control de seguimiento a las obligaciones contractuales
Tablero fisico
Correos electronicos
Actas de reuniones de autocontrol
</t>
    </r>
    <r>
      <rPr>
        <b/>
        <sz val="14"/>
        <rFont val="Times New Roman"/>
        <family val="1"/>
      </rPr>
      <t xml:space="preserve">UBICACION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AUTOEVALUACIÓN DE LAS EVIDENCIAS
S</t>
    </r>
    <r>
      <rPr>
        <sz val="14"/>
        <rFont val="Times New Roman"/>
        <family val="1"/>
      </rPr>
      <t xml:space="preserve">e realiza autovaloración de las evidencias aportadas
</t>
    </r>
    <r>
      <rPr>
        <b/>
        <sz val="14"/>
        <rFont val="Times New Roman"/>
        <family val="1"/>
      </rPr>
      <t xml:space="preserve">
AVANCE PORCENTUAL
</t>
    </r>
    <r>
      <rPr>
        <sz val="14"/>
        <rFont val="Times New Roman"/>
        <family val="1"/>
      </rPr>
      <t>77%</t>
    </r>
    <r>
      <rPr>
        <b/>
        <sz val="14"/>
        <rFont val="Times New Roman"/>
        <family val="1"/>
      </rPr>
      <t xml:space="preserve">
CONCEPTO
</t>
    </r>
    <r>
      <rPr>
        <sz val="14"/>
        <rFont val="Times New Roman"/>
        <family val="1"/>
      </rPr>
      <t xml:space="preserve">Se conceptúa la acción </t>
    </r>
    <r>
      <rPr>
        <b/>
        <sz val="14"/>
        <rFont val="Times New Roman"/>
        <family val="1"/>
      </rPr>
      <t>SIN INICIAR – DENTRO DE TÉRMINOS y HALLAZGO ABIERTO.</t>
    </r>
  </si>
  <si>
    <t>Correo electrónico del 17 de septiembre de 2025
Plan de Sostenibilidad MIPG 2028
Avances en el informe de evaluacion del Sistema de Gestion del Riesgo</t>
  </si>
  <si>
    <t>Correo electrónico del 17 de septiembre de 2025
Plan de Sostenibilidad MIPG 2027
Proyecto de informe en revision</t>
  </si>
  <si>
    <r>
      <t xml:space="preserve">CORTE DEL SEGUIMIENTO
</t>
    </r>
    <r>
      <rPr>
        <sz val="14"/>
        <rFont val="Times New Roman"/>
        <family val="1"/>
      </rPr>
      <t>Agosto 2025</t>
    </r>
    <r>
      <rPr>
        <b/>
        <sz val="14"/>
        <rFont val="Times New Roman"/>
        <family val="1"/>
      </rPr>
      <t xml:space="preserve">
EVIDENCIA
</t>
    </r>
    <r>
      <rPr>
        <sz val="14"/>
        <rFont val="Times New Roman"/>
        <family val="1"/>
      </rPr>
      <t>Correo electrónico del 17 de septiembre de 2025
Plan de Sostenibilidad MIPG 2025</t>
    </r>
    <r>
      <rPr>
        <b/>
        <sz val="14"/>
        <rFont val="Times New Roman"/>
        <family val="1"/>
      </rPr>
      <t xml:space="preserve">
</t>
    </r>
    <r>
      <rPr>
        <sz val="14"/>
        <rFont val="Times New Roman"/>
        <family val="1"/>
      </rPr>
      <t>Proyecto de informe en revision</t>
    </r>
    <r>
      <rPr>
        <b/>
        <sz val="14"/>
        <rFont val="Times New Roman"/>
        <family val="1"/>
      </rPr>
      <t xml:space="preserve">
UBICACION
</t>
    </r>
    <r>
      <rPr>
        <sz val="14"/>
        <rFont val="Times New Roman"/>
        <family val="1"/>
      </rPr>
      <t>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t>
    </r>
    <r>
      <rPr>
        <b/>
        <sz val="14"/>
        <rFont val="Times New Roman"/>
        <family val="1"/>
      </rPr>
      <t xml:space="preserve">
AUTOEVALUACIÓN DE LAS EVIDENCIAS
</t>
    </r>
    <r>
      <rPr>
        <sz val="14"/>
        <rFont val="Times New Roman"/>
        <family val="1"/>
      </rPr>
      <t xml:space="preserve">Se realiza autovaloración de las evidencias que demuestran la ejecucion de la accion suscrita.
</t>
    </r>
    <r>
      <rPr>
        <b/>
        <sz val="14"/>
        <rFont val="Times New Roman"/>
        <family val="1"/>
      </rPr>
      <t xml:space="preserve">
AVANCE PORCENTUAL
</t>
    </r>
    <r>
      <rPr>
        <sz val="14"/>
        <rFont val="Times New Roman"/>
        <family val="1"/>
      </rPr>
      <t>50%</t>
    </r>
    <r>
      <rPr>
        <b/>
        <sz val="14"/>
        <rFont val="Times New Roman"/>
        <family val="1"/>
      </rPr>
      <t xml:space="preserve">
CONCEPTO
</t>
    </r>
    <r>
      <rPr>
        <sz val="14"/>
        <rFont val="Times New Roman"/>
        <family val="1"/>
      </rPr>
      <t xml:space="preserve">Se conceptúa la acción </t>
    </r>
    <r>
      <rPr>
        <b/>
        <sz val="14"/>
        <rFont val="Times New Roman"/>
        <family val="1"/>
      </rPr>
      <t>EN EJECUCION – DENTRO DE TÉRMINOS y HALLAZGO ABIERTO.</t>
    </r>
  </si>
  <si>
    <r>
      <t>CORTE DEL SEGUIMIENTO</t>
    </r>
    <r>
      <rPr>
        <sz val="14"/>
        <rFont val="Times New Roman"/>
        <family val="1"/>
      </rPr>
      <t xml:space="preserve">
Noviembre 2025
SEGUIMIENTO
Por parte de los miembros que prestan sus servicios en la oficina de control interno, se suscribieron las declaraciones de impedimentos y conflictos de interes para el desarrollo de los trabajos de aseguramiento 
NOTA: Con ocasión de la culminacion de los nombramientos legales de los periodos de los jefes de control interno, se reprograma la accion para el 30/06/2026, con el fin de contar con el tiempo suficiente para coordinar con otra oficina par la ejecucion de la auditoria 
</t>
    </r>
  </si>
  <si>
    <r>
      <t>CORTE DEL SEGUIMIENTO</t>
    </r>
    <r>
      <rPr>
        <sz val="14"/>
        <rFont val="Times New Roman"/>
        <family val="1"/>
      </rPr>
      <t xml:space="preserve">
Agosto 2025
</t>
    </r>
    <r>
      <rPr>
        <b/>
        <sz val="14"/>
        <rFont val="Times New Roman"/>
        <family val="1"/>
      </rPr>
      <t>EVIDENCIA</t>
    </r>
    <r>
      <rPr>
        <sz val="14"/>
        <rFont val="Times New Roman"/>
        <family val="1"/>
      </rPr>
      <t xml:space="preserve">
En el informe de seguimiento a PQRSD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registran avances.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Se conceptúa la acción </t>
    </r>
    <r>
      <rPr>
        <b/>
        <sz val="14"/>
        <rFont val="Times New Roman"/>
        <family val="1"/>
      </rPr>
      <t>SIN INICIAR – DENTRO DE TÉRMINOS y HALLAZGO ABIERTO.</t>
    </r>
  </si>
  <si>
    <t>Plan Anual de Auditoria
3-2025-11811</t>
  </si>
  <si>
    <r>
      <t>CORTE DEL SEGUIMIENTO</t>
    </r>
    <r>
      <rPr>
        <sz val="14"/>
        <rFont val="Times New Roman"/>
        <family val="1"/>
      </rPr>
      <t xml:space="preserve">
Agosto 2025
</t>
    </r>
    <r>
      <rPr>
        <b/>
        <sz val="14"/>
        <rFont val="Times New Roman"/>
        <family val="1"/>
      </rPr>
      <t xml:space="preserve">EVIDENCIA
3-2025-11811
</t>
    </r>
    <r>
      <rPr>
        <sz val="14"/>
        <rFont val="Times New Roman"/>
        <family val="1"/>
      </rPr>
      <t xml:space="preserve">RE_ Solicitud de Publicación Plan Anual de Auditoría Vigencia 2024
RE_ Solicitud No. 27 -2025. Publicación Plan Anual de Auditoría Versión 3
RE_ Solitudud de Publicación Plan Anual de Auditoría versión 3
Solicitud de Públicación Plan Anual de Auditoría 2025 Versión 1
Solicitud de Publicación Plan Anual de Auditoría Versión 2
Solicitud de Reemplazo Plan Anual de Auditoría 2024
Solicitud No. 24 -2025. Solicitud Publicación Plan Anual de Auditoría Versión 2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Se realizo la autoevaluacion de las evidencias, donde en el memorando 3-2025-11811 se solicito a la Direccion administrativa  la informacion del personal de planta global, mediante la cual se incorporaron los funcionarios de carrera administrativa
</t>
    </r>
    <r>
      <rPr>
        <b/>
        <sz val="14"/>
        <rFont val="Times New Roman"/>
        <family val="1"/>
      </rPr>
      <t xml:space="preserve">AVANCE PORCENTUAL
</t>
    </r>
    <r>
      <rPr>
        <sz val="14"/>
        <rFont val="Times New Roman"/>
        <family val="1"/>
      </rPr>
      <t xml:space="preserve">50%
</t>
    </r>
    <r>
      <rPr>
        <b/>
        <sz val="14"/>
        <rFont val="Times New Roman"/>
        <family val="1"/>
      </rPr>
      <t xml:space="preserve">CONCEPTO
</t>
    </r>
    <r>
      <rPr>
        <sz val="14"/>
        <rFont val="Times New Roman"/>
        <family val="1"/>
      </rPr>
      <t xml:space="preserve">La acción se conceptúa </t>
    </r>
    <r>
      <rPr>
        <b/>
        <sz val="14"/>
        <rFont val="Times New Roman"/>
        <family val="1"/>
      </rPr>
      <t xml:space="preserve">EN EJECUCIÓN - DENTRO DE LOS TÉRMINOS Y EL HALLAZGO  ABIERTO
</t>
    </r>
  </si>
  <si>
    <r>
      <t>CORTE DEL SEGUIMIENTO</t>
    </r>
    <r>
      <rPr>
        <sz val="14"/>
        <rFont val="Times New Roman"/>
        <family val="1"/>
      </rPr>
      <t xml:space="preserve">
Agosto 2025
</t>
    </r>
    <r>
      <rPr>
        <b/>
        <sz val="14"/>
        <rFont val="Times New Roman"/>
        <family val="1"/>
      </rPr>
      <t>EVIDENCIA</t>
    </r>
    <r>
      <rPr>
        <sz val="14"/>
        <rFont val="Times New Roman"/>
        <family val="1"/>
      </rPr>
      <t xml:space="preserve">
https://sdht.sharepoint.com/sites/OficinadeControlInterno/VIGENCIA%202025/Forms/AllItems.aspx?viewid=6926112f%2D77b2%2D4660%2D9758%2Dffe6d5d67de1&amp;newTargetListUrl=%2Fsites%2FOficinadeControlInterno%2FVIGENCIA%202025&amp;viewpath=%2Fsites%2FOficinadeControlInterno%2FVIGENCIA%202025%2FForms%2FAllItems%2Easpx
Informes de seguimiento y trabajos de auditoria
</t>
    </r>
    <r>
      <rPr>
        <b/>
        <sz val="14"/>
        <rFont val="Times New Roman"/>
        <family val="1"/>
      </rPr>
      <t xml:space="preserve">UBICACIÓN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En el respositorio del Sharepoint se aloja la información utilizada como insumo para el desarrollo de los trabajos de seguimiento, evaluacón y auditoría junto con los papeles de trabajo
</t>
    </r>
    <r>
      <rPr>
        <b/>
        <sz val="14"/>
        <rFont val="Times New Roman"/>
        <family val="1"/>
      </rPr>
      <t>AVANCE PORCENTUAL</t>
    </r>
    <r>
      <rPr>
        <sz val="14"/>
        <rFont val="Times New Roman"/>
        <family val="1"/>
      </rPr>
      <t xml:space="preserve">
77,3%
</t>
    </r>
    <r>
      <rPr>
        <b/>
        <sz val="14"/>
        <rFont val="Times New Roman"/>
        <family val="1"/>
      </rPr>
      <t>CONCEPTO</t>
    </r>
    <r>
      <rPr>
        <sz val="14"/>
        <rFont val="Times New Roman"/>
        <family val="1"/>
      </rPr>
      <t xml:space="preserve">
La acción se conceptúa </t>
    </r>
    <r>
      <rPr>
        <b/>
        <sz val="14"/>
        <rFont val="Times New Roman"/>
        <family val="1"/>
      </rPr>
      <t>EN EJECUCIÓN - DENTRO DE LOS TÉRMINOS Y EL HALLAZGO  ABIERTO</t>
    </r>
  </si>
  <si>
    <r>
      <t>CORTE DEL SEGUIMIENTO</t>
    </r>
    <r>
      <rPr>
        <sz val="14"/>
        <rFont val="Times New Roman"/>
        <family val="1"/>
      </rPr>
      <t xml:space="preserve">
Agosto de 2025
</t>
    </r>
    <r>
      <rPr>
        <b/>
        <sz val="14"/>
        <rFont val="Times New Roman"/>
        <family val="1"/>
      </rPr>
      <t>EVIDENCIA</t>
    </r>
    <r>
      <rPr>
        <sz val="14"/>
        <rFont val="Times New Roman"/>
        <family val="1"/>
      </rPr>
      <t xml:space="preserve">
https://sdht.sharepoint.com/sites/OficinadeControlInterno/VIGENCIA%202025/Forms/AllItems.aspx?viewid=6926112f%2D77b2%2D4660%2D9758%2Dffe6d5d67de1&amp;newTargetListUrl=%2Fsites%2FOficinadeControlInterno%2FVIGENCIA%202025&amp;viewpath=%2Fsites%2FOficinadeControlInterno%2FVIGENCIA%202025%2FForms%2FAllItems%2Easpx
Informes de seguimiento y trabajos de auditoria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En el respositorio del Sharepoint se aloja la información utilizada como insumo para el desarrollo de los trabajos de seguimiento, evaluacón y auditoría junto con los papeles de trabajo
</t>
    </r>
    <r>
      <rPr>
        <b/>
        <sz val="14"/>
        <rFont val="Times New Roman"/>
        <family val="1"/>
      </rPr>
      <t>AVANCE PORCENTUAL</t>
    </r>
    <r>
      <rPr>
        <sz val="14"/>
        <rFont val="Times New Roman"/>
        <family val="1"/>
      </rPr>
      <t xml:space="preserve">
77%
</t>
    </r>
    <r>
      <rPr>
        <b/>
        <sz val="14"/>
        <rFont val="Times New Roman"/>
        <family val="1"/>
      </rPr>
      <t>CONCEPTO</t>
    </r>
    <r>
      <rPr>
        <sz val="14"/>
        <rFont val="Times New Roman"/>
        <family val="1"/>
      </rPr>
      <t xml:space="preserve">
Se conceptúa el hallazgo</t>
    </r>
    <r>
      <rPr>
        <b/>
        <sz val="14"/>
        <rFont val="Times New Roman"/>
        <family val="1"/>
      </rPr>
      <t xml:space="preserve"> SIN TRATAMIENTO </t>
    </r>
    <r>
      <rPr>
        <sz val="14"/>
        <rFont val="Times New Roman"/>
        <family val="1"/>
      </rPr>
      <t xml:space="preserve">
</t>
    </r>
    <r>
      <rPr>
        <b/>
        <sz val="14"/>
        <rFont val="Times New Roman"/>
        <family val="1"/>
      </rPr>
      <t xml:space="preserve">
RECOMENDACIONES
</t>
    </r>
    <r>
      <rPr>
        <sz val="14"/>
        <rFont val="Times New Roman"/>
        <family val="1"/>
      </rPr>
      <t>Es imperativo que se propongan las acciones correctivas o, en su defecto, comunicar oficialmente a la Oficina de Control Interno la aceptación del riesgo de no tomar medidas.</t>
    </r>
  </si>
  <si>
    <t>Informes de seguimiento y trabajos de auditoria</t>
  </si>
  <si>
    <t>https://sdht.sharepoint.com/sites/OficinadeControlInterno/VIGENCIA%202025/Forms/AllItems.aspx?viewid=6926112f%2D77b2%2D4660%2D9758%2Dffe6d5d67de1&amp;newTargetListUrl=%2Fsites%2FOficinadeControlInterno%2FVIGENCIA%202025&amp;viewpath=%2Fsites%2FOficinadeControlInterno%2FVIGENCIA%202025%2FForms%2FAllItems%2Easpx
Informes de seguimiento y trabajos de auditoria</t>
  </si>
  <si>
    <t>Correos electrónicos</t>
  </si>
  <si>
    <t>3-2025-8781 del 08 de septiembre de 2025</t>
  </si>
  <si>
    <t>Formato Planes de Mejoramiento</t>
  </si>
  <si>
    <t>3-2025-3512</t>
  </si>
  <si>
    <t>3-2025-4446</t>
  </si>
  <si>
    <t>Requerimientos Módulo Planes de Mejora MAPI</t>
  </si>
  <si>
    <t>3-2023-3313 del 15 de mayo de 2023</t>
  </si>
  <si>
    <t>Acta de Autocontrol del 22 de septiembre de 2025</t>
  </si>
  <si>
    <t>Borrador de actualizacion del Procedimiento PE01-PR08 Planes de mejoramiento versión 4</t>
  </si>
  <si>
    <t>Borrador de procedimiento
Correos electrónicos
3-2025-8781 del 08 de septiembre de 2025
Formato Planes de Mejoramiento
3-2025-3512
3-2025-4446
Requerimientos Módulo Planes de Mejora MAPI
3-2023-3313 del 15 de mayo de 2023
Acta de Autocontrol del 22 de septiembre de 2025
Borrador de actualizacion del Procedimiento PE01-PR08 Planes de mejoramiento versión 4</t>
  </si>
  <si>
    <r>
      <t xml:space="preserve">CORTE DEL SEGUIMIENTO
Agosto 2025
EVIDENCIA
</t>
    </r>
    <r>
      <rPr>
        <sz val="14"/>
        <rFont val="Times New Roman"/>
        <family val="1"/>
      </rPr>
      <t>Borrador de procedimiento
Correos electrónicos
3-2025-8781 del 08 de septiembre de 2025
Formato Planes de Mejoramiento
3-2025-3512
3-2025-4446
Requerimientos Módulo Planes de Mejora MAPI
3-2023-3313 del 15 de mayo de 2023
Acta de Autocontrol del 22 de septiembre de 2025
Borrador de actualizacion del Procedimiento PE01-PR08 Planes de mejoramiento versión 4</t>
    </r>
    <r>
      <rPr>
        <b/>
        <sz val="14"/>
        <rFont val="Times New Roman"/>
        <family val="1"/>
      </rPr>
      <t xml:space="preserve">
UBICACION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AUTOEVALUACIÓN DE LAS EVIDENCIAS
</t>
    </r>
    <r>
      <rPr>
        <sz val="14"/>
        <rFont val="Times New Roman"/>
        <family val="1"/>
      </rPr>
      <t>Para el seguimiento  a corte de Junio de 2023 no se registran avances dado que la acción esta recientemente suscrita en el PMI en el mes de abril de 2023. Se cuenta con documento borrador del procedimiento que se encuentra en revisión. Dentro del formato remitido a la Subdirección de Prigramas y Proyectos mediante memorando 3-2025-8781 y publicado en el mapa interactivo se incorporó la categoria "Corrección" y dentro de los informes de auditoría se identificaon los beneficios de auditoría como una manera de reconocer las correcciones que se realizan durante su desarrollo. Ahora bien, dado que la Entidad ha dispuesto el MAPI que constituye un desarrollo tecnológico dentro del cual se incorpora el módulo de Planes de Mejoramiento que ya fue objeto de pruebas de funcionalidad para realizar los requerimientos de desarrollo para la adecuación a la realidad operacional, se determinó necesario modificar la fecha de cumplimiento del 30 de junio de 2024 al 31 de diciembre de 2025, segun se contempló en el acta de autocontrol del 22 de septiembre de 2025</t>
    </r>
    <r>
      <rPr>
        <b/>
        <sz val="14"/>
        <rFont val="Times New Roman"/>
        <family val="1"/>
      </rPr>
      <t xml:space="preserve">
AVANCE PORCENTUAL
</t>
    </r>
    <r>
      <rPr>
        <sz val="14"/>
        <rFont val="Times New Roman"/>
        <family val="1"/>
      </rPr>
      <t>50%</t>
    </r>
    <r>
      <rPr>
        <b/>
        <sz val="14"/>
        <rFont val="Times New Roman"/>
        <family val="1"/>
      </rPr>
      <t xml:space="preserve">
CONCEPTO
</t>
    </r>
    <r>
      <rPr>
        <sz val="14"/>
        <rFont val="Times New Roman"/>
        <family val="1"/>
      </rPr>
      <t xml:space="preserve">Se conceptúa la acción </t>
    </r>
    <r>
      <rPr>
        <b/>
        <sz val="14"/>
        <rFont val="Times New Roman"/>
        <family val="1"/>
      </rPr>
      <t>SIN INICIAR – DENTRO DE TÉRMINOS y HALLAZGO ABIERTO.</t>
    </r>
  </si>
  <si>
    <t>Subsecretaría de Intervenciones Integrales</t>
  </si>
  <si>
    <t>Subsecretaría de Vivienda</t>
  </si>
  <si>
    <t>Direccion de Financiacion de Vivienda</t>
  </si>
  <si>
    <t>Direccion de Estructuracion de Proyectos</t>
  </si>
  <si>
    <t>Dirección Administrativa</t>
  </si>
  <si>
    <t>Subsecretaria  Corporativa</t>
  </si>
  <si>
    <t>Subsecretaria Corporativa</t>
  </si>
  <si>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El proceso para el presente seguimiento no aporta evidencias que permitan determinar avances adicionales respecto de la acción planteadas  de acuerdo con lo establecido en  la mesa de trabajo con Subdirección de Gestión Corporativa  para el seguimiento del PMI del  14 junio y 10 de julio  de 2023,. Mediante radicado No. 3-2023-8213 se solicito la eliminación de la acción PMI 221, valorada esta no aplica en tanto la Subdirección Administrativa solicitó la eliminación de la acción y/o cierre del hallazgo, petición que resulta improcedente por lo que no se acepta la solicitud, en razón a los argumentos relacionados en el radicado 3-2023-9273.Conforme a lo establecido en el Radicado No 3-2024-607,  se anexa copia de las comunicaciones  emitidas de los  meses de octubre del 2022,  25 de mayo, 22 de junio y  12 de diciembre de 2023, surtidas entre la SDHT y Consejo Distrital para la convalidación de TRD evidenciando la gestión adelantada por el proceso.  
Mediante radicado 2-2022-65880 se remitieron las TRD para la evaluación técnica del Archivo Distrital las cuales fueron valoradas según radicado 1-2023-7642 con el cual se cursaron observaciones para subsanar. Mediante radicado 2-2023-9948 el Archivo Distrital realiza citación a mesa de trabajo técnica para resolver inquietudes frente a las TRD. Posteriormente, mediante radicado No. 2-2023-41218 se presentan nuevamente las TRD al Archivo Distrital con las subsanaciones correspondientes de cuya revisión se identificaron nuevas inconsistencias que fueron comunicadas mediante radicado 1-2023-27208. Una vez subsanadas las inconsistencias, la Entidad volvió a enviar los instrumentos archivísticos según radicado 2-2023-101758. Con lo anterior se demuestra que la Entidad ha venido realizando las gestiones necesarias para convalidar las TRD. De acuerdo con la valoración de las evidencias, se concluye el estado de la acción “Cumplida” con salvedades.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 xml:space="preserve">CUMPLIDA - POR FUERA DE LOS TERMINOS – el HALLAZGO CERRADO
</t>
    </r>
    <r>
      <rPr>
        <sz val="14"/>
        <rFont val="Times New Roman"/>
        <family val="1"/>
      </rPr>
      <t xml:space="preserve">
</t>
    </r>
    <r>
      <rPr>
        <b/>
        <sz val="14"/>
        <rFont val="Times New Roman"/>
        <family val="1"/>
      </rPr>
      <t>SALVEDADES</t>
    </r>
    <r>
      <rPr>
        <sz val="14"/>
        <rFont val="Times New Roman"/>
        <family val="1"/>
      </rPr>
      <t xml:space="preserve">
1. No se aportan evidencias ni soportes de las gestiones realizadas para la vigencia 2024.
2. Téngase en cuenta que la Entidad puede verse abocada a riesgos que pueden implicar nuevas observaciones o hallazgos en próximos ejercicios de auditoría si no se cuenta con las Tablas de Retención Documental convalidadas e implementadas
</t>
    </r>
  </si>
  <si>
    <t>Dirección Financiera</t>
  </si>
  <si>
    <t>Dirección de Habitát y Entornos</t>
  </si>
  <si>
    <t>Dirección de Apoyo a la Construcción</t>
  </si>
  <si>
    <t>Subsecretaría de Planeación y Políticas</t>
  </si>
  <si>
    <t>Oficina de Participación y Relacionamiento con la Ciudadanía</t>
  </si>
  <si>
    <t>Dirección de Servicios Públicos</t>
  </si>
  <si>
    <t>Oficina de Tecnología y Transformación Digital</t>
  </si>
  <si>
    <t>Acción</t>
  </si>
  <si>
    <t>2. Capacitar a los funcionarios y contratistas de la Oficina de Control Interno en los procedimientos de auditoría y evaluación independiente.</t>
  </si>
  <si>
    <r>
      <t>CORTE DEL SEGUIMIENTO</t>
    </r>
    <r>
      <rPr>
        <sz val="14"/>
        <rFont val="Times New Roman"/>
        <family val="1"/>
      </rPr>
      <t xml:space="preserve">
Agosto 2025
</t>
    </r>
    <r>
      <rPr>
        <b/>
        <sz val="14"/>
        <rFont val="Times New Roman"/>
        <family val="1"/>
      </rPr>
      <t>EVIDENCIA</t>
    </r>
    <r>
      <rPr>
        <sz val="14"/>
        <rFont val="Times New Roman"/>
        <family val="1"/>
      </rPr>
      <t xml:space="preserve">
3-2025-1804
3-2025-9187
PG03-FO851 Inspección puntos ecológicos y contenedores Abril.xlsx
PG03-FO851 Inspección puntos ecológicos y contenedores Diciembre.xlsx
PG03-FO851 Inspección puntos ecológicos y contenedores Enero.xlsx
PG03-FO851 Inspección puntos ecológicos y contenedores Febrero.xlsx
PG03-FO851 Inspección puntos ecológicos y contenedores Marzo.xlsx
PG03-FO851 Inspección puntos ecológicos y contenedores Noviembre.xlsx
PG03-FO851 Inspección puntos ecológicos y contenedores Octubre.xlsx
PG03-FO851 Inspección puntos ecológicos y contenedores Septiembre.xlsx
Campaña de divulgación.pdf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VALORACION DE LAS EVIDENCIAS
</t>
    </r>
    <r>
      <rPr>
        <sz val="14"/>
        <rFont val="Times New Roman"/>
        <family val="1"/>
      </rPr>
      <t>Para el seguimiento de septiembre del 2025 se revisaron las evidencias aportadas que soportan el cumplimiento de esta acción, como resultado se observó que las evidencias cumplen con el tiempo estipulado para el cumplimiento de la acción, sin embargo, no se realizó la socialización de los resultados, por otro lado, las campañas se realizaron solo una vez al mes, por lo que no cumple con la acción formulada, en ese sentido la acción se conceptúa como INEFECTIVA.</t>
    </r>
    <r>
      <rPr>
        <b/>
        <sz val="14"/>
        <rFont val="Times New Roman"/>
        <family val="1"/>
      </rPr>
      <t xml:space="preserve">
SALVEDADES
</t>
    </r>
    <r>
      <rPr>
        <sz val="14"/>
        <rFont val="Times New Roman"/>
        <family val="1"/>
      </rPr>
      <t xml:space="preserve">1. No se aportan evidencias ni soportes completos de las gestiones realizadas para dar cumplimiento a la acción.
2. La dependencia responsable debe formular una nueva medida correctiva ante la revelación de INEFECTIVIDAD DE LA ACCIÓN.
</t>
    </r>
    <r>
      <rPr>
        <b/>
        <sz val="14"/>
        <rFont val="Times New Roman"/>
        <family val="1"/>
      </rPr>
      <t xml:space="preserve">
AVANCE PORCENTUAL</t>
    </r>
    <r>
      <rPr>
        <sz val="14"/>
        <rFont val="Times New Roman"/>
        <family val="1"/>
      </rPr>
      <t xml:space="preserve">
50%
</t>
    </r>
    <r>
      <rPr>
        <b/>
        <sz val="14"/>
        <rFont val="Times New Roman"/>
        <family val="1"/>
      </rPr>
      <t>CONCEPTO</t>
    </r>
    <r>
      <rPr>
        <sz val="14"/>
        <rFont val="Times New Roman"/>
        <family val="1"/>
      </rPr>
      <t xml:space="preserve">
La accion se conceptua</t>
    </r>
    <r>
      <rPr>
        <b/>
        <sz val="14"/>
        <rFont val="Times New Roman"/>
        <family val="1"/>
      </rPr>
      <t xml:space="preserve"> INEFECTIVA- FUERA DE TERMINOS y el hallazgo ABIERTO</t>
    </r>
  </si>
  <si>
    <t>2. Solicitar a  Gestión de Talento Humano la respuesta del Departamento Administrativo del Servicio Civil sobre integrar en el manual de funciones las competencias ambientales.</t>
  </si>
  <si>
    <t>1. Retiro controlado del equipo o etiquetar como “Fuera de Servicio” hasta tanto no esté calibrado</t>
  </si>
  <si>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https://sdht.sharepoint.com/:f:/r/sites/OficinadeControlInterno/VIGENCIA%202025/04.%20Evaluaci%C3%B3n%20y%20Seguimiento/Primer%20Cuatrimestre/Acci%C3%B3n%2046.%20PMI/2025?csf=1&amp;web=1&amp;e=82GEzm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Noviembre del 2025, se registra la acción mediante el memorando 3-2025-11130, adicionalmente se realiza la valoración de las evidencias que corresponden a la radicación del proceso en contratos que se envió desde la Dirección Administrativa a la Dirección de Contratación mediante el memorando 3-2025-11564, notificando la necesidad y solicitando que se realice el proceso por mínima cuantía con el objeto "PRESTAR EL SERVICIO DE MANTENIMIENTO PREVENTIVO Y CORRECTIVO, ASÍ COMO LA CALIBRACIÓN DE LOS EQUIPOS DE MEDICIÓN Y CONTROL DE CONDICIONES AMBIENTALES Y DE LOS INSTRUMENTOS DE PESAJE, CON EL PROPÓSITO DE GARANTIZAR LAS CONDICIONES TÉCNICAS NECESARIAS PARA EL ADECUADO FUNCIONAMIENTO Y GESTIÓN DE LOS DIFERENTES PROCESOS A CARGO DE LA SECRETARÍA DISTRITAL DEL HÁBITAT.", luego se revisó el anexo técnico donde se validó que correspondiera al proceso solicitado, así mismo con el estudio del sector y los estudios previos, sin embargo no ha materializado la calibración de las basculas por lo que en consecuencia la acción se conceptúa en estado de EJECUCION.
</t>
    </r>
    <r>
      <rPr>
        <b/>
        <sz val="14"/>
        <rFont val="Times New Roman"/>
        <family val="1"/>
      </rPr>
      <t>AVANCE PORCENTUAL</t>
    </r>
    <r>
      <rPr>
        <sz val="14"/>
        <rFont val="Times New Roman"/>
        <family val="1"/>
      </rPr>
      <t xml:space="preserve">
50%
</t>
    </r>
    <r>
      <rPr>
        <b/>
        <sz val="14"/>
        <rFont val="Times New Roman"/>
        <family val="1"/>
      </rPr>
      <t>CONCEPTO</t>
    </r>
    <r>
      <rPr>
        <sz val="14"/>
        <rFont val="Times New Roman"/>
        <family val="1"/>
      </rPr>
      <t xml:space="preserve">
La accion se conceptua como </t>
    </r>
    <r>
      <rPr>
        <b/>
        <sz val="14"/>
        <rFont val="Times New Roman"/>
        <family val="1"/>
      </rPr>
      <t xml:space="preserve">EN EJECUCION- DENTRO DE LOS TERMINOS y el hallazgo ABIERTO
ALERTA
</t>
    </r>
    <r>
      <rPr>
        <sz val="14"/>
        <rFont val="Times New Roman"/>
        <family val="1"/>
      </rPr>
      <t xml:space="preserve">1. El cumplimiento de la accion puede no ser materializado dentro de los terminos establecidos, por lo que el hallazgo detectado durante el ejercicio de auditoria externa puede no tener el tratamiento requerido previo a la nueva visita
</t>
    </r>
  </si>
  <si>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https://sdht.sharepoint.com/:f:/r/sites/OficinadeControlInterno/VIGENCIA%202025/04.%20Evaluaci%C3%B3n%20y%20Seguimiento/Primer%20Cuatrimestre/Acci%C3%B3n%2046.%20PMI/2025?csf=1&amp;web=1&amp;e=82GEzm 
Equipo del Jefe de la Oficina de Control Interno
Sistema Integrado de Gestión Documental SIGA
</t>
    </r>
    <r>
      <rPr>
        <b/>
        <sz val="14"/>
        <rFont val="Times New Roman"/>
        <family val="1"/>
      </rPr>
      <t>VALORACIÓN DE LAS EVIDENCIAS</t>
    </r>
    <r>
      <rPr>
        <sz val="14"/>
        <rFont val="Times New Roman"/>
        <family val="1"/>
      </rPr>
      <t xml:space="preserve">
Se registra la acción mediante el memorando 3-2025-11130, adicionalmente se realiza la valoración de la evidencia que corresponde al documento "Anexo tecnico_EQUIPO METROLOGICO" que hace parte de los estudios previos para el proceso contractual "PRESTAR EL SERVICIO DE MANTENIMIENTO PREVENTIVO Y CORRECTIVO, ASÍ COMO LA CALIBRACIÓN DE LOS EQUIPOS DE MEDICIÓN Y CONTROL DE CONDICIONES AMBIENTALES Y DE LOS INSTRUMENTOS DE PESAJE, CON EL PROPÓSITO DE GARANTIZAR LAS CONDICIONES TÉCNICAS NECESARIAS PARA EL ADECUADO  FUNCIONAMIENTO Y GESTIÓN DE LOS DIFERENTES PROCESOS A CARGO DE LA SECRETARÍA DISTRITAL DEL HÁBITAT", en su numeral 4 "ALCANCE Y ESPECIFICACIONES TÉCNICAS DE LOS INSUMOS, BIENES, PRODUCTOS, OBRAS O SERVICIOS A ENTREGAR", en su inciso 4.4.4 se relacionan los equipos objeto de calibracion que forman parte del Sistema de Gestion Ambiental.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 xml:space="preserve">CUMPLIDA- DENTRO DE LOS TERMINOS y el hallazgo ABIERTO
RECOMENDACIÓN
</t>
    </r>
    <r>
      <rPr>
        <sz val="14"/>
        <rFont val="Times New Roman"/>
        <family val="1"/>
      </rPr>
      <t xml:space="preserve">1. Registrar en el inventario oficial de Bienes de la Secretaria Distrital del Hábitat los equipos objeto de calibracion con la debida identificacion y placa
</t>
    </r>
  </si>
  <si>
    <t>3-2025-11131
ACEPTACION DE OFERTA - PROCESO MC-009-2025.pdf
ACTA DE RETIRO DE RESPEL NOVIEMBRE 26.pdf</t>
  </si>
  <si>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https://sdht.sharepoint.com/:f:/r/sites/OficinadeControlInterno/VIGENCIA%202025/04.%20Evaluaci%C3%B3n%20y%20Seguimiento/Primer%20Cuatrimestre/Acci%C3%B3n%2046.%20PMI/2025?csf=1&amp;web=1&amp;e=82GEzm 
Equipo del Jefe de la Oficina de Control Interno
Sistema Integrado de Gestión Documental SIGA
</t>
    </r>
    <r>
      <rPr>
        <b/>
        <sz val="14"/>
        <rFont val="Times New Roman"/>
        <family val="1"/>
      </rPr>
      <t>VALORACIÓN DE LAS EVIDENCIAS</t>
    </r>
    <r>
      <rPr>
        <sz val="14"/>
        <rFont val="Times New Roman"/>
        <family val="1"/>
      </rPr>
      <t xml:space="preserve">
Se registra la acción mediante el memorando 3-2025-11131, adicionalmente se realiza la valoración de la evidencia que corresponde al documento"ACEPTACION DE OFERTA - PROCESO MC-009-2025.pdf" cuyo objeto contractual es "PRESTAR EL SERVICIO DE RECOLECCIÓN, TRANSPORTE, TRATAMIENTO Y/O DISPOSICIÓN FINAL DE RESIDUOS PELIGROSOS Y/O 
ESPECIALES, GENERADOS POR LA SECRETARÍA DISTRITAL DEL HÁBITAT", adicionalmente se valido el acta de "ACTA DE RETIRO DE RESPEL NOVIEMBRE 26" donde la Direccion Administrativa documento fotograficamente el retiro de los residuos, lo que permite conceptuar la accion como CUMPLIDA .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 DENTRO DE LOS TERMINOS y el hallazgo ABIERTO</t>
    </r>
  </si>
  <si>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https://sdht.sharepoint.com/:f:/r/sites/OficinadeControlInterno/VIGENCIA%202025/04.%20Evaluaci%C3%B3n%20y%20Seguimiento/Primer%20Cuatrimestre/Acci%C3%B3n%2046.%20PMI/2025?csf=1&amp;web=1&amp;e=82GEzm 
Equipo del Jefe de la Oficina de Control Interno
Sistema Integrado de Gestión Documental SIGA
</t>
    </r>
    <r>
      <rPr>
        <b/>
        <sz val="14"/>
        <rFont val="Times New Roman"/>
        <family val="1"/>
      </rPr>
      <t>VALORACIÓN DE LAS EVIDENCIAS</t>
    </r>
    <r>
      <rPr>
        <sz val="14"/>
        <rFont val="Times New Roman"/>
        <family val="1"/>
      </rPr>
      <t xml:space="preserve">
Se registra la acción mediante el memorando 3-2025-11131, adicionalmente se realiza la valoración de la evidencia que corresponde al documento "2. SECRETARIA DISTRITAL DEL HABITAT - 144723.pdf"  donde el documento muestra una acta de reuion, asi como una lista de asistencia y las evaluaciones de conocimientos realizadas al personal que hace uso de las areas de almancenamiento temporal, adicionalmente Direccion Administrativa documento de manera fotografica el desarrollo de la capacitacion mediante "WhatsApp Image 2025-11-26 at 5.00.22 PM (1),png" lo que permite conceptuar la accion como CUMPLIDA .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 DENTRO DE LOS TERMINOS y el hallazgo ABIERTO</t>
    </r>
  </si>
  <si>
    <t>1. Fortalecer campañas de divulgación sobre la separación de los residuos sólidos dos veces al mes y socializar el resultado de las inspecciones por piso.</t>
  </si>
  <si>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evidencia la publicacion del documento en su versión final en la caractaterizacion del proceso a realizada el dia 15-08-2025, donde se evidencian las firmas de los elaboradores y la fecha de publicacion, por lo que la evidencia cuenta con la compeltitud necesaria y soporta el cumplimiento de las accion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 FUERA DE LOS TERMINOS - HALLAZGO CERRADO.</t>
    </r>
  </si>
  <si>
    <t>INCUMPLIDA</t>
  </si>
  <si>
    <r>
      <t>CORTE DEL SEGUIMIENTO</t>
    </r>
    <r>
      <rPr>
        <sz val="14"/>
        <rFont val="Times New Roman"/>
        <family val="1"/>
      </rPr>
      <t xml:space="preserve">
Agosto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Junio del 2025, se aporta como evidencia el radicado 3-2025-259, en el cual se anexan las evidencias dentro del ANX-2025-250_3.zip, allí se puede observar las tres evidencias que corresponden a el comprobante de ingresos del 27-07-2024, el comprobante de in ingresos del 11-07-2024 y el comprobante de ingresos del 21-07-2024, en estos se observa la desagregación delos cargos de manera que se especifica quien elabora y quien aprueba el pago que se referencia en cada comprobante dando así cumplimiento a la acción.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t>
    </r>
    <r>
      <rPr>
        <b/>
        <sz val="14"/>
        <rFont val="Times New Roman"/>
        <family val="1"/>
      </rPr>
      <t xml:space="preserve"> CUMPLIDA - DENTRO DE LOS TERMINOS - HALLAZGO CERRADO.</t>
    </r>
  </si>
  <si>
    <r>
      <t>CORTE DEL SEGUIMIENTO</t>
    </r>
    <r>
      <rPr>
        <sz val="11"/>
        <color rgb="FFFF0000"/>
        <rFont val="Calibri"/>
        <family val="2"/>
        <scheme val="minor"/>
      </rPr>
      <t xml:space="preserve">
Agosto 2025
</t>
    </r>
    <r>
      <rPr>
        <b/>
        <sz val="11"/>
        <color rgb="FFFF0000"/>
        <rFont val="Calibri"/>
        <family val="2"/>
        <scheme val="minor"/>
      </rPr>
      <t xml:space="preserve">EVIDENCIA
</t>
    </r>
    <r>
      <rPr>
        <sz val="11"/>
        <color rgb="FFFF0000"/>
        <rFont val="Calibri"/>
        <family val="2"/>
        <scheme val="minor"/>
      </rPr>
      <t xml:space="preserve">3-2025-9153_1.pdf
3-2025-9214_1.pdf
BACKUPS QUINCENALES 2024-2025.pdf
</t>
    </r>
    <r>
      <rPr>
        <b/>
        <sz val="11"/>
        <color rgb="FFFF0000"/>
        <rFont val="Calibri"/>
        <family val="2"/>
        <scheme val="minor"/>
      </rPr>
      <t>UBICACION</t>
    </r>
    <r>
      <rPr>
        <sz val="11"/>
        <color rgb="FFFF0000"/>
        <rFont val="Calibri"/>
        <family val="2"/>
        <scheme val="minor"/>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1"/>
        <color rgb="FFFF0000"/>
        <rFont val="Calibri"/>
        <family val="2"/>
        <scheme val="minor"/>
      </rPr>
      <t>VALORACIÓN DE LAS EVIDENCIAS</t>
    </r>
    <r>
      <rPr>
        <sz val="11"/>
        <color rgb="FFFF0000"/>
        <rFont val="Calibri"/>
        <family val="2"/>
        <scheme val="minor"/>
      </rPr>
      <t xml:space="preserve">
Para el seguimiento de Agosto 2025 se aportaron las siguientes evidencias, el memorando 3-2025-9153  y su alcane 3-2025-9214 en el que se adjuntan la evidencias de la realizacion de los BACKUPS de manera quincenal idesde diciembre del 2024 hasta Agosto 2025, en ese sentido se conceptua en estado de ejecucion.
</t>
    </r>
    <r>
      <rPr>
        <b/>
        <sz val="11"/>
        <color rgb="FFFF0000"/>
        <rFont val="Calibri"/>
        <family val="2"/>
        <scheme val="minor"/>
      </rPr>
      <t>AVANCE PORCENTUAL</t>
    </r>
    <r>
      <rPr>
        <sz val="11"/>
        <color rgb="FFFF0000"/>
        <rFont val="Calibri"/>
        <family val="2"/>
        <scheme val="minor"/>
      </rPr>
      <t xml:space="preserve">
60%
</t>
    </r>
    <r>
      <rPr>
        <b/>
        <sz val="11"/>
        <color rgb="FFFF0000"/>
        <rFont val="Calibri"/>
        <family val="2"/>
        <scheme val="minor"/>
      </rPr>
      <t>CONCEPTO</t>
    </r>
    <r>
      <rPr>
        <sz val="11"/>
        <color rgb="FFFF0000"/>
        <rFont val="Calibri"/>
        <family val="2"/>
        <scheme val="minor"/>
      </rPr>
      <t xml:space="preserve">
La accion se conceptua </t>
    </r>
    <r>
      <rPr>
        <b/>
        <sz val="11"/>
        <color rgb="FFFF0000"/>
        <rFont val="Calibri"/>
        <family val="2"/>
        <scheme val="minor"/>
      </rPr>
      <t>EN EJECUCION- DENTRO DE LOS TERMINOS y el hallazgo ABIERTO</t>
    </r>
  </si>
  <si>
    <t>1 Realizar plan de backup quincenales de los servidores correspondientes a la sede electrónica.</t>
  </si>
  <si>
    <t>2 Incluir la sede electrónica en el sistema de control de versiones de la entidad (proyectos sede, y chat)</t>
  </si>
  <si>
    <t>3 Crear un servidor de pruebas y despliegue para verificar los backup de la sede electrónica y su correcto funcionamiento.</t>
  </si>
  <si>
    <t>4 Actualizar la versión de Drupal con todos sus parches o versiones de seguridad semestral.</t>
  </si>
  <si>
    <t>5  Realizar la restauración de backup, revisión de nodos activos en la sede electrónica,  Realizar el inventario de nodos activos con archivos faltantes, Verificar archivos faltantes en solicitudes de publicación al webmaster y backup, restablecer los archivos faltantes.</t>
  </si>
  <si>
    <t>(No. de correos electrónicos de seguimiento enviados / No. total de dependencias con acciones en ejecución) * 100</t>
  </si>
  <si>
    <r>
      <t xml:space="preserve">CORTE DEL SEGUIMIENTO
</t>
    </r>
    <r>
      <rPr>
        <sz val="14"/>
        <rFont val="Times New Roman"/>
        <family val="1"/>
      </rPr>
      <t>Agosto de 2025</t>
    </r>
    <r>
      <rPr>
        <b/>
        <sz val="14"/>
        <rFont val="Times New Roman"/>
        <family val="1"/>
      </rPr>
      <t xml:space="preserve">
EVIDENCIA
</t>
    </r>
    <r>
      <rPr>
        <sz val="14"/>
        <rFont val="Times New Roman"/>
        <family val="1"/>
      </rPr>
      <t>Radicado 3-2025-2181
Radicado 3-2025-1319
ANX-2025-2175_3.xlsx
Enlace: (https //sdht-my.sharepoint.com/: f:/g/personal/ivonne_bautista_habitatbogota_gov_co/EuLsVyONhotIg8AGefDtyJQBGuqe9knN5PmbozqgbIViRQ?e=Zs4UrG), mediante el cual se evidencian los siguientes documentos:
3-2024-8844 Memorando IV Trimestre.pdf
3-2024-7079 Memorando III Trimestre.pdf
recordatorio PIPC oct.pdf
recordatorio PIPC nov.pd</t>
    </r>
    <r>
      <rPr>
        <b/>
        <sz val="14"/>
        <rFont val="Times New Roman"/>
        <family val="1"/>
      </rPr>
      <t xml:space="preserve">f
UBICACION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VALORACIÓN DE LAS EVIDENCIAS
</t>
    </r>
    <r>
      <rPr>
        <sz val="14"/>
        <rFont val="Times New Roman"/>
        <family val="1"/>
      </rPr>
      <t xml:space="preserve">Para junio de 2025 Se aporta como evidencia el radicado 3-2025-2181 en el cual se anexa el documento “ANX-2025-2175_3.xlsx” y como evidencia de las acción realizada en cumplimiento a la subsanación del hallazgo encontrado, en esta evidencia se observa la realización del envió del recordatorio del Plan Institucional de Participación (PIPC) durante los meses de octubre y noviembre,  sin embargo no se observa evidencia del recordatorio del mes de diciembre, teniendo en cuenta esto, el hallazgo se conceptúa en ejecución al 75% y fuera de términos. </t>
    </r>
    <r>
      <rPr>
        <b/>
        <sz val="14"/>
        <rFont val="Times New Roman"/>
        <family val="1"/>
      </rPr>
      <t xml:space="preserve">
AVANCE PORCENTUAL
</t>
    </r>
    <r>
      <rPr>
        <sz val="14"/>
        <rFont val="Times New Roman"/>
        <family val="1"/>
      </rPr>
      <t xml:space="preserve">75%
</t>
    </r>
    <r>
      <rPr>
        <b/>
        <sz val="14"/>
        <rFont val="Times New Roman"/>
        <family val="1"/>
      </rPr>
      <t xml:space="preserve">
CONCEPTO
</t>
    </r>
    <r>
      <rPr>
        <sz val="14"/>
        <rFont val="Times New Roman"/>
        <family val="1"/>
      </rPr>
      <t>Se conceptúa la acción EN EJECUCION - FUERA DE LOS TERMINOS - HALLAZGO ABIERTO.</t>
    </r>
  </si>
  <si>
    <r>
      <t>CORTE DEL SEGUIMIENTO</t>
    </r>
    <r>
      <rPr>
        <sz val="11"/>
        <color rgb="FFFF0000"/>
        <rFont val="Calibri"/>
        <family val="2"/>
        <scheme val="minor"/>
      </rPr>
      <t xml:space="preserve">
Agosto de 2025
</t>
    </r>
    <r>
      <rPr>
        <b/>
        <sz val="11"/>
        <color rgb="FFFF0000"/>
        <rFont val="Calibri"/>
        <family val="2"/>
        <scheme val="minor"/>
      </rPr>
      <t>EVIDENCIA</t>
    </r>
    <r>
      <rPr>
        <sz val="11"/>
        <color rgb="FFFF0000"/>
        <rFont val="Calibri"/>
        <family val="2"/>
        <scheme val="minor"/>
      </rPr>
      <t xml:space="preserve">
3-2025-6339_4 .pdf.
ANX-2025-6423_3.pdf
</t>
    </r>
    <r>
      <rPr>
        <b/>
        <sz val="11"/>
        <color rgb="FFFF0000"/>
        <rFont val="Calibri"/>
        <family val="2"/>
        <scheme val="minor"/>
      </rPr>
      <t>UBICACION</t>
    </r>
    <r>
      <rPr>
        <sz val="11"/>
        <color rgb="FFFF0000"/>
        <rFont val="Calibri"/>
        <family val="2"/>
        <scheme val="minor"/>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1"/>
        <color rgb="FFFF0000"/>
        <rFont val="Calibri"/>
        <family val="2"/>
        <scheme val="minor"/>
      </rPr>
      <t>AUTOVALORACIÓN DE LAS EVIDENCIAS</t>
    </r>
    <r>
      <rPr>
        <sz val="11"/>
        <color rgb="FFFF0000"/>
        <rFont val="Calibri"/>
        <family val="2"/>
        <scheme val="minor"/>
      </rPr>
      <t xml:space="preserve">
Mediante radicado No 3-2025-6339 se puede evidenciar el documento en formato PDF “ANX-2025-6423_3.pdf”, que muestra la hoja de vida del indicador de gestión, allí se observa que se formularon  dos indicadores cuyos códigos son el “10” y el “25”, ambos aprobados el 30/04/2025, donde en sus descripciones en su respectivo orden mencionan “Medir el avance de la publicación de los objetos contractuales”, “Porcentaje de solicitudes de contratación de prestación de servicios y apoyo a la gestión tramitadas.”, estas formulaciones son satisfactorias para la subsanación del hallazgo, en ese sentido el hallazgo se conceptúa cumplido al 100%
</t>
    </r>
    <r>
      <rPr>
        <b/>
        <sz val="11"/>
        <color rgb="FFFF0000"/>
        <rFont val="Calibri"/>
        <family val="2"/>
        <scheme val="minor"/>
      </rPr>
      <t>AVANCE PORCENTUAL</t>
    </r>
    <r>
      <rPr>
        <sz val="11"/>
        <color rgb="FFFF0000"/>
        <rFont val="Calibri"/>
        <family val="2"/>
        <scheme val="minor"/>
      </rPr>
      <t xml:space="preserve">
100%
</t>
    </r>
    <r>
      <rPr>
        <b/>
        <sz val="11"/>
        <color rgb="FFFF0000"/>
        <rFont val="Calibri"/>
        <family val="2"/>
        <scheme val="minor"/>
      </rPr>
      <t>CONCEPTO</t>
    </r>
    <r>
      <rPr>
        <sz val="11"/>
        <color rgb="FFFF0000"/>
        <rFont val="Calibri"/>
        <family val="2"/>
        <scheme val="minor"/>
      </rPr>
      <t xml:space="preserve">
Se conceptúa la acción </t>
    </r>
    <r>
      <rPr>
        <b/>
        <sz val="11"/>
        <color rgb="FFFF0000"/>
        <rFont val="Calibri"/>
        <family val="2"/>
        <scheme val="minor"/>
      </rPr>
      <t>CUMPLIDA - DENTRO DE LOS TERMINOS - HALLAZGO CERRADO</t>
    </r>
  </si>
  <si>
    <r>
      <t xml:space="preserve">CORTE DEL SEGUIMIENTO
</t>
    </r>
    <r>
      <rPr>
        <sz val="14"/>
        <rFont val="Times New Roman"/>
        <family val="1"/>
      </rPr>
      <t>Agosto 2025</t>
    </r>
    <r>
      <rPr>
        <b/>
        <sz val="14"/>
        <rFont val="Times New Roman"/>
        <family val="1"/>
      </rPr>
      <t xml:space="preserve">
EVIDENCIA
</t>
    </r>
    <r>
      <rPr>
        <sz val="14"/>
        <rFont val="Times New Roman"/>
        <family val="1"/>
      </rPr>
      <t>Correo electrónico del 17 de septiembre de 2025
Plan de Sostenibilidad MIPG 2025</t>
    </r>
    <r>
      <rPr>
        <b/>
        <sz val="14"/>
        <rFont val="Times New Roman"/>
        <family val="1"/>
      </rPr>
      <t xml:space="preserve">
</t>
    </r>
    <r>
      <rPr>
        <sz val="14"/>
        <rFont val="Times New Roman"/>
        <family val="1"/>
      </rPr>
      <t xml:space="preserve">Avances en el informe de evaluacion del Sistema de Gestion del Riesgo
</t>
    </r>
    <r>
      <rPr>
        <b/>
        <sz val="14"/>
        <rFont val="Times New Roman"/>
        <family val="1"/>
      </rPr>
      <t xml:space="preserve">
UBICACION
</t>
    </r>
    <r>
      <rPr>
        <sz val="14"/>
        <rFont val="Times New Roman"/>
        <family val="1"/>
      </rPr>
      <t>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t>
    </r>
    <r>
      <rPr>
        <b/>
        <sz val="14"/>
        <rFont val="Times New Roman"/>
        <family val="1"/>
      </rPr>
      <t xml:space="preserve">
AUTOEVALUACIÓN DE LAS EVIDENCIAS
Actualemte la Oficina de Control Interno se encuentra actualizando sus procedemientos mediante los cuales se rigen los </t>
    </r>
    <r>
      <rPr>
        <sz val="14"/>
        <rFont val="Times New Roman"/>
        <family val="1"/>
      </rPr>
      <t xml:space="preserve">ejercicios de seguimiento y evaluación, dentro de los cuales se esta incorporando el componente de gestión del riesgo y cuantificación de los riesgos materializados identificados.
</t>
    </r>
    <r>
      <rPr>
        <b/>
        <sz val="14"/>
        <rFont val="Times New Roman"/>
        <family val="1"/>
      </rPr>
      <t xml:space="preserve">
AVANCE PORCENTUAL
50</t>
    </r>
    <r>
      <rPr>
        <sz val="14"/>
        <rFont val="Times New Roman"/>
        <family val="1"/>
      </rPr>
      <t>%</t>
    </r>
    <r>
      <rPr>
        <b/>
        <sz val="14"/>
        <rFont val="Times New Roman"/>
        <family val="1"/>
      </rPr>
      <t xml:space="preserve">
CONCEPTO
</t>
    </r>
    <r>
      <rPr>
        <sz val="14"/>
        <rFont val="Times New Roman"/>
        <family val="1"/>
      </rPr>
      <t xml:space="preserve">Se conceptúa la acción </t>
    </r>
    <r>
      <rPr>
        <b/>
        <sz val="14"/>
        <rFont val="Times New Roman"/>
        <family val="1"/>
      </rPr>
      <t>EN EJECUCIÓN– DENTRO DE TÉRMINOS y HALLAZGO ABIERTO.</t>
    </r>
  </si>
  <si>
    <r>
      <t xml:space="preserve">CORTE DEL SEGUIMIENTO
</t>
    </r>
    <r>
      <rPr>
        <sz val="14"/>
        <rFont val="Times New Roman"/>
        <family val="1"/>
      </rPr>
      <t>Agosto 2025</t>
    </r>
    <r>
      <rPr>
        <b/>
        <sz val="14"/>
        <rFont val="Times New Roman"/>
        <family val="1"/>
      </rPr>
      <t xml:space="preserve">
EVIDENCIA
</t>
    </r>
    <r>
      <rPr>
        <sz val="14"/>
        <rFont val="Times New Roman"/>
        <family val="1"/>
      </rPr>
      <t>Correo electrónico del 17 de septiembre de 2025
Plan de Sostenibilidad MIPG 2025</t>
    </r>
    <r>
      <rPr>
        <b/>
        <sz val="14"/>
        <rFont val="Times New Roman"/>
        <family val="1"/>
      </rPr>
      <t xml:space="preserve">
</t>
    </r>
    <r>
      <rPr>
        <sz val="14"/>
        <rFont val="Times New Roman"/>
        <family val="1"/>
      </rPr>
      <t>Contrato 1134-2025</t>
    </r>
    <r>
      <rPr>
        <b/>
        <sz val="14"/>
        <rFont val="Times New Roman"/>
        <family val="1"/>
      </rPr>
      <t xml:space="preserve">
UBICACION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AUTOEVALUACIÓN DE LAS EVIDENCIAS
</t>
    </r>
    <r>
      <rPr>
        <sz val="14"/>
        <rFont val="Times New Roman"/>
        <family val="1"/>
      </rPr>
      <t xml:space="preserve">Se vinculos el profesonal mediante el contrato 1134-2025 suscrito en la Secretaria Distrital del Habitát
</t>
    </r>
    <r>
      <rPr>
        <b/>
        <sz val="14"/>
        <rFont val="Times New Roman"/>
        <family val="1"/>
      </rPr>
      <t xml:space="preserve">
AVANCE PORCENTUAL
</t>
    </r>
    <r>
      <rPr>
        <sz val="14"/>
        <rFont val="Times New Roman"/>
        <family val="1"/>
      </rPr>
      <t>100%</t>
    </r>
    <r>
      <rPr>
        <b/>
        <sz val="14"/>
        <rFont val="Times New Roman"/>
        <family val="1"/>
      </rPr>
      <t xml:space="preserve">
CONCEPTO
</t>
    </r>
    <r>
      <rPr>
        <sz val="14"/>
        <rFont val="Times New Roman"/>
        <family val="1"/>
      </rPr>
      <t xml:space="preserve">Se conceptúa la acción </t>
    </r>
    <r>
      <rPr>
        <b/>
        <sz val="14"/>
        <rFont val="Times New Roman"/>
        <family val="1"/>
      </rPr>
      <t>CUMPLIDA – DENTRO DE TÉRMINOS y HALLAZGO CERRADO.</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</si>
  <si>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3-2025-8513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Se solicitó el trámite del proceso contractual a la Subdireccón Administrativa el cual esta en curso.
</t>
    </r>
    <r>
      <rPr>
        <b/>
        <sz val="14"/>
        <rFont val="Times New Roman"/>
        <family val="1"/>
      </rPr>
      <t>AVANCE PORCENTUAL</t>
    </r>
    <r>
      <rPr>
        <sz val="14"/>
        <rFont val="Times New Roman"/>
        <family val="1"/>
      </rPr>
      <t xml:space="preserve">
77%
</t>
    </r>
    <r>
      <rPr>
        <b/>
        <sz val="14"/>
        <rFont val="Times New Roman"/>
        <family val="1"/>
      </rPr>
      <t>CONCEPTO</t>
    </r>
    <r>
      <rPr>
        <sz val="14"/>
        <rFont val="Times New Roman"/>
        <family val="1"/>
      </rPr>
      <t xml:space="preserve">
Se conceptúa la acción </t>
    </r>
    <r>
      <rPr>
        <b/>
        <sz val="14"/>
        <rFont val="Times New Roman"/>
        <family val="1"/>
      </rPr>
      <t>EN EJECUICIÓN – DENTRO DE TÉRMINOS y HALLAZGO ABIERTO.</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</si>
  <si>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Sistema Integrado de Gestión Documental
PQRSD con registro de instrucciones y recomendaciones en SIGA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Los trámites recibidos al corte cuentan con el 100% de las instrucciones y recomendaciones a las dependencias responsables.
</t>
    </r>
    <r>
      <rPr>
        <b/>
        <sz val="14"/>
        <rFont val="Times New Roman"/>
        <family val="1"/>
      </rPr>
      <t>AVANCE PORCENTUAL</t>
    </r>
    <r>
      <rPr>
        <sz val="14"/>
        <rFont val="Times New Roman"/>
        <family val="1"/>
      </rPr>
      <t xml:space="preserve">
77%
</t>
    </r>
    <r>
      <rPr>
        <b/>
        <sz val="14"/>
        <rFont val="Times New Roman"/>
        <family val="1"/>
      </rPr>
      <t>CONCEPTO</t>
    </r>
    <r>
      <rPr>
        <sz val="14"/>
        <rFont val="Times New Roman"/>
        <family val="1"/>
      </rPr>
      <t xml:space="preserve">
Se conceptúa la acción </t>
    </r>
    <r>
      <rPr>
        <b/>
        <sz val="14"/>
        <rFont val="Times New Roman"/>
        <family val="1"/>
      </rPr>
      <t>EN EJECUCIÓN - DENTRO DE TÉRMINOS y HALLAZGO ABIERTO.</t>
    </r>
  </si>
  <si>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https://sdht.sharepoint.com/:f:/r/sites/OficinadeControlInterno/VIGENCIA%202025/04.%20Evaluaci%C3%B3n%20y%20Seguimiento/Primer%20Cuatrimestre/Acci%C3%B3n%2046.%20PMI/2025?csf=1&amp;web=1&amp;e=aBYcOM
Equipo del Jefe de la Oficina de Control Interno
Sistema Integrado de Gestión Documental SIGA
</t>
    </r>
    <r>
      <rPr>
        <b/>
        <sz val="14"/>
        <rFont val="Times New Roman"/>
        <family val="1"/>
      </rPr>
      <t>VALORACIÓN DE LAS EVIDENCIAS</t>
    </r>
    <r>
      <rPr>
        <sz val="14"/>
        <rFont val="Times New Roman"/>
        <family val="1"/>
      </rPr>
      <t xml:space="preserve">
Se aporta como evidencia del cumplimiento total de la accion propuesta el memorando 3-2025-10870, en el cual se anexan 3 archivos en formato ZIP mediante los cuales se observan las publicaciones mas recientes de los antepoyectos prespuestales desde el 2022 hasta el 2026, informes de cumplimiento y ejecucion presupuestal PACA vigencia 2025 y se indico que los infromes PMR seran elaborados por la Secretaria Distrital de Hacienda, por lo que para su consulta se podra usar el siguiente enlace: https://www.haciendabogota.gov.co/es/sdh/calidad-del-gasto, dando asi un cumplimiento al 100% de la accion. 
</t>
    </r>
    <r>
      <rPr>
        <b/>
        <sz val="14"/>
        <rFont val="Times New Roman"/>
        <family val="1"/>
      </rPr>
      <t>CONCEPTO</t>
    </r>
    <r>
      <rPr>
        <sz val="14"/>
        <rFont val="Times New Roman"/>
        <family val="1"/>
      </rPr>
      <t xml:space="preserve">
La acción se conceptúa: </t>
    </r>
    <r>
      <rPr>
        <b/>
        <sz val="14"/>
        <rFont val="Times New Roman"/>
        <family val="1"/>
      </rPr>
      <t xml:space="preserve">CUMPLIDA - DENTRO DE LOS TERMINOS –  HALLAZGO CERRADO
</t>
    </r>
    <r>
      <rPr>
        <sz val="14"/>
        <rFont val="Times New Roman"/>
        <family val="1"/>
      </rPr>
      <t xml:space="preserve">
</t>
    </r>
  </si>
  <si>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https://sdht.sharepoint.com/:f:/r/sites/OficinadeControlInterno/VIGENCIA%202025/04.%20Evaluaci%C3%B3n%20y%20Seguimiento/Primer%20Cuatrimestre/Acci%C3%B3n%2046.%20PMI/2025?csf=1&amp;web=1&amp;e=82GEzm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Noviembre del 2025, se registra la acción mediante el memorando 3-2025-11130, adicionalmente se realiza la valoracion de la evidencia que corresponde al "Acta Basculas Fuera de Servicio ", en la que se observa el acta de visita donde se indica que sla bascula modelo "TCS- K 1" se encuentra fuera de servicio, en ese sentido la accion se conceptua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 xml:space="preserve">CUMPLIDA- DENTRO DE LOS TERMINOS y el hallazgo ABIERTO
RECOMENDACIÓN
</t>
    </r>
    <r>
      <rPr>
        <sz val="14"/>
        <rFont val="Times New Roman"/>
        <family val="1"/>
      </rPr>
      <t>1. Los soportes que se aporten como evidencia deben contar con atributos de suficiencia, competencia, pertinencia, trazabilidad, completitud y relevancia, en tanto se encontraron varias de ellas que adolecen de este tipo de características. 
.
2. Garantizar la trazabilidad de la informacion mediante una comunicacion formal.
3.Este tipo de equipos deben contar con un serial o ID que permita rastrearlo desde el inventario de la Secretaria</t>
    </r>
  </si>
  <si>
    <t>Acta No 3 Reunión control Interno 14-04-2023
2-2023-47522 del 27 de junio de 2022
Radicado 2-2023-47522
Radicado 3-2023-7397
Radicado3-2023-9092
Radicado IDU 202350501632561
3-2025-8781
Formato Planes de Mejoramiento
Mapa Interactivo
Acta de Autocontrol del 22 de septiembre de 2025</t>
  </si>
  <si>
    <r>
      <t>CORTE DEL SEGUIMIENTO</t>
    </r>
    <r>
      <rPr>
        <sz val="14"/>
        <rFont val="Times New Roman"/>
        <family val="1"/>
      </rPr>
      <t xml:space="preserve">
Agosto de 2025
</t>
    </r>
    <r>
      <rPr>
        <b/>
        <sz val="14"/>
        <rFont val="Times New Roman"/>
        <family val="1"/>
      </rPr>
      <t>EVIDENCIA</t>
    </r>
    <r>
      <rPr>
        <sz val="14"/>
        <rFont val="Times New Roman"/>
        <family val="1"/>
      </rPr>
      <t xml:space="preserve">
Acta No 3 Reunión control Interno 14-04-2023
2-2023-47522 del 27 de junio de 2022
Radicado 2-2023-47522
Radicado 3-2023-7397
Radicado3-2023-9092
Radicado IDU 202350501632561
3-2025-8781
Formato Planes de Mejoramiento
Mapa Interactivo
Acta de Autocontrol del 22 de septiembre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t>
    </r>
    <r>
      <rPr>
        <b/>
        <sz val="14"/>
        <rFont val="Times New Roman"/>
        <family val="1"/>
      </rPr>
      <t xml:space="preserve">AUTOEVALUACIÓN DE LAS EVIDENCIAS
</t>
    </r>
    <r>
      <rPr>
        <sz val="14"/>
        <rFont val="Times New Roman"/>
        <family val="1"/>
      </rPr>
      <t xml:space="preserve">De acuerdo a lo establecido en el acta  No 3 de Autocontrol del 14 de abril de 2023, la acción se encuentra “En Ejecución” y registra avances, pero es necesaria la ampliación de la fecha de cumplimiento hasta el 31 de diciembre de 2023 para consolidar el repositorio y las herramientas para la administración de la auditoría. Se cursó comunicación al IDU para según radicado No. 2-2023-47522 del 27 de junio de 2022 manifestando el interés de adquirir por transferencia tecnológica el aplicativo CHIE para la administración y manejo de los planes de mejoramiento. Adicionalmente se estructuró el repositorio SharePoint el cual fue puesto en operación y donde se aloja toda la información de la planeación, ejecución, seguimiento, control y ajustes derivados de la ejecución del Plan Anual de Auditoría. También se registran avances en la adecuación de los instrumentos PMI y PM CB para mejorar los reportes y generar alertas preventivas oportunas respecto del estado de las acciones suscritas. Ante la no concreción de las gestiones con el IDU, la Oficina de Control Interno ha venido trabajando en el desarrollo de instrumentos de gestión para la administración del Plan Anual de Auditoría y en las pruebas de funcionalidad para cursar los requerimientos tecnológicos en los módulos de SCI Plan de Mejoramiento y Plan Anual de Auditoría y en la optimización de la ruta para el manejo del los planes de mejoramiento. De acuerdo con la reunión de autocontrol del 22 de sepiembre de 2025, de determinó la ampliación del tiempo de ejecución hasta el 31 de diciembre de 2025. Con la implementacion del sistema de informacion digital web "MAPIPRUEBAS" se viene trabajando en la adecuacion de los intrusmentos para la consolidacion de la informacion para la migracion al sistema de informacion, los cuales fueron enviados a la oficina de Gestion tecnologica y transformación digital.
</t>
    </r>
    <r>
      <rPr>
        <b/>
        <sz val="14"/>
        <rFont val="Times New Roman"/>
        <family val="1"/>
      </rPr>
      <t>NOTA:</t>
    </r>
    <r>
      <rPr>
        <sz val="14"/>
        <rFont val="Times New Roman"/>
        <family val="1"/>
      </rPr>
      <t xml:space="preserve"> Con ocasión de la culminacion de los nombramientos legales de los periodos de los jefes de control interno, se reprograma la accion para el 30/06/2026, con el fin de contar con el tiempo suficiente para coordinar con otra oficina par la ejecucion de la auditoria 
</t>
    </r>
    <r>
      <rPr>
        <b/>
        <sz val="14"/>
        <rFont val="Times New Roman"/>
        <family val="1"/>
      </rPr>
      <t>AVANCE PORCENTUAL</t>
    </r>
    <r>
      <rPr>
        <sz val="14"/>
        <rFont val="Times New Roman"/>
        <family val="1"/>
      </rPr>
      <t xml:space="preserve">
70%
</t>
    </r>
    <r>
      <rPr>
        <b/>
        <sz val="14"/>
        <rFont val="Times New Roman"/>
        <family val="1"/>
      </rPr>
      <t>CONCEPTO</t>
    </r>
    <r>
      <rPr>
        <sz val="14"/>
        <rFont val="Times New Roman"/>
        <family val="1"/>
      </rPr>
      <t xml:space="preserve">
La acción se conceptúa:  </t>
    </r>
    <r>
      <rPr>
        <b/>
        <sz val="14"/>
        <rFont val="Times New Roman"/>
        <family val="1"/>
      </rPr>
      <t>EN EJECUCIÓN - MODIFICADA - CON AVANCES  -  DENTRO DE LOS TÉRMINOS y el HALLAZGO ABIERTO</t>
    </r>
  </si>
  <si>
    <t xml:space="preserve">Borrador de procedimiento
Correos electrónicos
3-2023-3313 del 15 de mayo de 2023
3-2025-8781 del 08 de septiembre de 2025
Formato Planes de Mejoramiento
3-2025-3512
3-2025-4446
Requerimientos Módulo Planes de Mejora MAPI
Borrador de actualizacion del Procedimiento PE01-PR08 Planes de mejoramiento versión 4
Acta de Autocontrol del 22 de septiembre de 2025
</t>
  </si>
  <si>
    <r>
      <t>CORTE DEL SEGUIMIENTO</t>
    </r>
    <r>
      <rPr>
        <sz val="14"/>
        <rFont val="Times New Roman"/>
        <family val="1"/>
      </rPr>
      <t xml:space="preserve">
Agosto de 2025
</t>
    </r>
    <r>
      <rPr>
        <b/>
        <sz val="14"/>
        <rFont val="Times New Roman"/>
        <family val="1"/>
      </rPr>
      <t>EVIDENCIA</t>
    </r>
    <r>
      <rPr>
        <sz val="14"/>
        <rFont val="Times New Roman"/>
        <family val="1"/>
      </rPr>
      <t xml:space="preserve">
Acta  No 3 reunión control interno  14-04-2023,pdf
Radicado 2-2023-30946  del 10 de abril de 2023 
Correos electrónicos
Informes de seguimiento y auditoría 
Acta de Autocontrol del 22 de septiembre de 2025
Ficha Técnica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De acuerdo a lo establecido en el acta de autocontrol No 3 del 14 de abril de 2023, la acción se encuentra “En Ejecución” pero no registra avances toda vez que esta recientemente suscrita en el Plan de Mejoramiento Institucional. Se vienen realizando revisiones periódicas en el SECOP respecto de la publicación de los documentos contractuales. se creó una ficha técnica para incorporar la información por parte de los abogados de la dependencia respecto de la revisión contractual en el SECOP como insumo para los informes de seguimiento y que viene siendo operada. En razón a que el examen de la contratación es un criterio transversal que se incorpora en todas las actuaciones de seguimiento, evaluación y auditoría, la acción fue ampliada para continuar su ejecucuón hasta el 31 de diciembre de 2025, segun se contempló en el acta de autocontrol del 22 de septiembre de 2025.
</t>
    </r>
    <r>
      <rPr>
        <b/>
        <sz val="14"/>
        <rFont val="Times New Roman"/>
        <family val="1"/>
      </rPr>
      <t>AVANCE PORCENTUAL</t>
    </r>
    <r>
      <rPr>
        <sz val="14"/>
        <rFont val="Times New Roman"/>
        <family val="1"/>
      </rPr>
      <t xml:space="preserve">
50%
</t>
    </r>
    <r>
      <rPr>
        <b/>
        <sz val="14"/>
        <rFont val="Times New Roman"/>
        <family val="1"/>
      </rPr>
      <t>CONCEPTO</t>
    </r>
    <r>
      <rPr>
        <sz val="14"/>
        <rFont val="Times New Roman"/>
        <family val="1"/>
      </rPr>
      <t xml:space="preserve">
La acción se conceptúa </t>
    </r>
    <r>
      <rPr>
        <b/>
        <sz val="14"/>
        <rFont val="Times New Roman"/>
        <family val="1"/>
      </rPr>
      <t>EN EJECUCION - MODIFICADA - DENTRO DE LOS TÉRMINOS Y EL HALLAZGO ABIERTO</t>
    </r>
  </si>
  <si>
    <t xml:space="preserve">Borrador de procedimiento
Correos electrónicos
3-2025-8781 del 08 de septiembre de 2025
Formato Planes de Mejoramiento
3-2025-3512
3-2025-4446
Requerimientos Módulo Planes de Mejora MAPI
3-2023-3313 del 15 de mayo de 2023
Acta de Autocontrol del 22 de septiembre de 2025
Borrador de actualizacion del Procedimiento PE01-PR08 Planes de mejoramiento versión 4
</t>
  </si>
  <si>
    <r>
      <t>CORTE DEL SEGUIMIENTO</t>
    </r>
    <r>
      <rPr>
        <sz val="14"/>
        <rFont val="Times New Roman"/>
        <family val="1"/>
      </rPr>
      <t xml:space="preserve">
Agosto de 2025
</t>
    </r>
    <r>
      <rPr>
        <b/>
        <sz val="14"/>
        <rFont val="Times New Roman"/>
        <family val="1"/>
      </rPr>
      <t>EVIDENCIA</t>
    </r>
    <r>
      <rPr>
        <sz val="14"/>
        <rFont val="Times New Roman"/>
        <family val="1"/>
      </rPr>
      <t xml:space="preserve">
Borrador de procedimiento
Correos electrónicos
3-2023-3313 del 15 de mayo de 2023
3-2025-8781 del 08 de septiembre de 2025
Formato Planes de Mejoramiento
3-2025-3512
3-2025-4446
Requerimientos Módulo Planes de Mejora MAPI
Borrador de actualizacion del Procedimiento PE01-PR08 Planes de mejoramiento versión 4
Acta de Autocontrol del 22 de septiembre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Maps Interactivo
</t>
    </r>
    <r>
      <rPr>
        <b/>
        <sz val="14"/>
        <rFont val="Times New Roman"/>
        <family val="1"/>
      </rPr>
      <t>AUTOEVALUACIÓN DE LAS EVIDENCIAS</t>
    </r>
    <r>
      <rPr>
        <sz val="14"/>
        <rFont val="Times New Roman"/>
        <family val="1"/>
      </rPr>
      <t xml:space="preserve">
Para el seguimiento  a corte de Junio de 2023 no se registran avances dado que la acción esta recientemente suscrita en el PMI en el mes de abril de 2023. Se cuenta con documento borrador del procedimiento que se encuentra en revisión. Dentro del formato remitido a la Subdirección de Prigramas y Proyectos mediante memorando 3-2025-8781 y publicado en el mapa interactivo se incorporó la categoria "Corrección" y dentro de los informes de auditoría se identificaon los beneficios de auditoría como una manera de reconocer las correcciones que se realizan durante su desarrollo. Ahora bien, dado que la Entidad ha dispuesto el MAPI que constituye un desarrollo tecnológico dentro del cual se incorpora el módulo de Planes de Mejoramiento que ya fue objeto de pruebas de funcionalidad para realizar los requerimientos de desarrollo para la adecuación a la realidad operacional, se determinó necesario modificar la fecha de cumplimiento del 30 de junio de 2024 al 31 de diciembre de 2025, segun se contempló en el acta de autocontrol del 22 de septiembre de 2025.
</t>
    </r>
    <r>
      <rPr>
        <b/>
        <sz val="14"/>
        <rFont val="Times New Roman"/>
        <family val="1"/>
      </rPr>
      <t>AVANCE PORCENTUAL</t>
    </r>
    <r>
      <rPr>
        <sz val="14"/>
        <rFont val="Times New Roman"/>
        <family val="1"/>
      </rPr>
      <t xml:space="preserve">
50%
</t>
    </r>
    <r>
      <rPr>
        <b/>
        <sz val="14"/>
        <rFont val="Times New Roman"/>
        <family val="1"/>
      </rPr>
      <t>CONCEPTO</t>
    </r>
    <r>
      <rPr>
        <sz val="14"/>
        <rFont val="Times New Roman"/>
        <family val="1"/>
      </rPr>
      <t xml:space="preserve">
La acción se conceptúa </t>
    </r>
    <r>
      <rPr>
        <b/>
        <sz val="14"/>
        <rFont val="Times New Roman"/>
        <family val="1"/>
      </rPr>
      <t>EN EJECUCION - MODIFICIADA - DENTRO DE LOS TÉRMINOS Y EL HALLAZGO ABIERTO.</t>
    </r>
  </si>
  <si>
    <r>
      <t>CORTE DEL SEGUIMIENTO</t>
    </r>
    <r>
      <rPr>
        <sz val="14"/>
        <rFont val="Times New Roman"/>
        <family val="1"/>
      </rPr>
      <t xml:space="preserve">
Agosto de 2025
</t>
    </r>
    <r>
      <rPr>
        <b/>
        <sz val="14"/>
        <rFont val="Times New Roman"/>
        <family val="1"/>
      </rPr>
      <t>EVIDENCIA</t>
    </r>
    <r>
      <rPr>
        <sz val="14"/>
        <rFont val="Times New Roman"/>
        <family val="1"/>
      </rPr>
      <t xml:space="preserve">
Borrador de procedimiento
Correos electrónicos
3-2025-8781 del 08 de septiembre de 2025
Formato Planes de Mejoramiento
3-2025-3512
3-2025-4446
Requerimientos Módulo Planes de Mejora MAPI
3-2023-3313 del 15 de mayo de 2023
Acta de Autocontrol del 22 de septiembre de 2025
Borrador de actualizacion del Procedimiento PE01-PR08 Planes de mejoramiento versión 4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Mapa Interactivo
</t>
    </r>
    <r>
      <rPr>
        <b/>
        <sz val="14"/>
        <rFont val="Times New Roman"/>
        <family val="1"/>
      </rPr>
      <t>AUTOEVALUACIÓN DE LAS EVIDENCIAS</t>
    </r>
    <r>
      <rPr>
        <sz val="14"/>
        <rFont val="Times New Roman"/>
        <family val="1"/>
      </rPr>
      <t xml:space="preserve">
Para el seguimiento  a corte de Junio de 2023 no se registran avances dado que la acción esta recientemente suscrita en el PMI en el mes de abril de 2023. Se cuenta con documento borrador del procedimiento que se encuentra en revisión. Dentro del formato remitido a la Subdirección de Programas y Proyectos mediante memorando 3-2025-8781 y publicado en el mapa interactivo se incorporó la categoria "Corrección" y dentro de los informes de auditoría se identificaron los beneficios de auditoría como una manera de reconocer las correcciones que se realizan durante su desarrollo. Ahora bien, dado que la Entidad ha dispuesto el MAPI que constituye un desarrollo tecnológico dentro del cual se incorpora el módulo de Planes de Mejoramiento que ya fue objeto de pruebas de funcionalidad para realizar los requerimientos de desarrollo para la adecuación a la realidad operacional, se determinó necesario modificar la fecha de cumplimiento del 30 de junio de 2024 al 31 de diciembre de 2025, según se contempló en el acta de autocontrol del 22 de septiembre de 2025.
Dentro del plan de mejoramiento institucional se encuentran incorporadas 17 acciones bajo la tipologia de "CORRECCIÖN".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 DENTRO DE LOS TÉRMINOS Y EL HALLAZGO CERRADO.</t>
    </r>
  </si>
  <si>
    <r>
      <t>CORTE DEL SEGUIMIENTO</t>
    </r>
    <r>
      <rPr>
        <sz val="14"/>
        <rFont val="Times New Roman"/>
        <family val="1"/>
      </rPr>
      <t xml:space="preserve">
Agosto de 2025
</t>
    </r>
    <r>
      <rPr>
        <b/>
        <sz val="14"/>
        <rFont val="Times New Roman"/>
        <family val="1"/>
      </rPr>
      <t>EVIDENCIA</t>
    </r>
    <r>
      <rPr>
        <sz val="14"/>
        <rFont val="Times New Roman"/>
        <family val="1"/>
      </rPr>
      <t xml:space="preserve">
Borrador de procedimiento
Correos electrónicos
3-2025-8781 del 08 de septiembre de 2025
Formato Planes de Mejoramiento
3-2025-3512
3-2025-4446
Requerimientos Módulo Planes de Mejora MAPI
Acta de Autocontrol del 22 de septiembre de 2025
Borrador de actualizacion del Procedimiento PE01-PR08 Planes de mejoramiento versión 4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Mapa Interactivo
</t>
    </r>
    <r>
      <rPr>
        <b/>
        <sz val="14"/>
        <rFont val="Times New Roman"/>
        <family val="1"/>
      </rPr>
      <t>AUTOEVALUACIÓN DE LAS EVIDENCIAS</t>
    </r>
    <r>
      <rPr>
        <sz val="14"/>
        <rFont val="Times New Roman"/>
        <family val="1"/>
      </rPr>
      <t xml:space="preserve">
Para el seguimiento  a corte de Junio de 2023 no se registran avances dado que la acción esta recientemente suscrita en el PMI en el mes de abril de 2023. Se cuenta con documento borrador del procedimiento que se encuentra en revisión. Dentro del formato remitido a la Subdirección de Prigramas y Proyectos mediante memorando 3-2025-8781 y publicado en el mapa interactivo se incorporó la categoria "Corrección" y dentro de los informes de auditoría se identificaron los beneficios de auditoría como una manera de reconocer las correcciones que se realizan durante su desarrollo. Ahora bien, dado que la Entidad ha dispuesto el MAPI que constituye un desarrollo tecnológico dentro del cual se incorpora el módulo de Planes de Mejoramiento que ya fue objeto de pruebas de funcionalidad para realizar los requerimientos de desarrollo para la adecuación a la realidad operacional, se determinó necesario modificar la fecha de cumplimiento del 31 de diciembre de 2024 al 31 de diciembre de 2025, segun se contempló en el acta de autocontrol del 22 de septiembre de 2025.
</t>
    </r>
    <r>
      <rPr>
        <b/>
        <sz val="14"/>
        <rFont val="Times New Roman"/>
        <family val="1"/>
      </rPr>
      <t>AVANCE PORCENTUAL</t>
    </r>
    <r>
      <rPr>
        <sz val="14"/>
        <rFont val="Times New Roman"/>
        <family val="1"/>
      </rPr>
      <t xml:space="preserve">
50%
</t>
    </r>
    <r>
      <rPr>
        <b/>
        <sz val="14"/>
        <rFont val="Times New Roman"/>
        <family val="1"/>
      </rPr>
      <t>CONCEPTO</t>
    </r>
    <r>
      <rPr>
        <sz val="14"/>
        <rFont val="Times New Roman"/>
        <family val="1"/>
      </rPr>
      <t xml:space="preserve">
La acción se conceptúa </t>
    </r>
    <r>
      <rPr>
        <b/>
        <sz val="14"/>
        <rFont val="Times New Roman"/>
        <family val="1"/>
      </rPr>
      <t>EN EJECUCION - MODIFICIADA - DENTRO DE LOS TÉRMINOS Y EL HALLAZGO ABIERTO.</t>
    </r>
  </si>
  <si>
    <r>
      <t>CORTE DEL SEGUIMIENTO</t>
    </r>
    <r>
      <rPr>
        <sz val="14"/>
        <rFont val="Times New Roman"/>
        <family val="1"/>
      </rPr>
      <t xml:space="preserve">
Agosto de 2025
</t>
    </r>
    <r>
      <rPr>
        <b/>
        <sz val="14"/>
        <rFont val="Times New Roman"/>
        <family val="1"/>
      </rPr>
      <t>EVIDENCIA</t>
    </r>
    <r>
      <rPr>
        <sz val="14"/>
        <rFont val="Times New Roman"/>
        <family val="1"/>
      </rPr>
      <t xml:space="preserve">
No se cuenta con soportes de avance para la valoración al presente corte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cuenta con soportes.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Se conceptúa el hallazgo</t>
    </r>
    <r>
      <rPr>
        <b/>
        <sz val="14"/>
        <rFont val="Times New Roman"/>
        <family val="1"/>
      </rPr>
      <t xml:space="preserve"> SIN TRATAMIENTO </t>
    </r>
    <r>
      <rPr>
        <sz val="14"/>
        <rFont val="Times New Roman"/>
        <family val="1"/>
      </rPr>
      <t xml:space="preserve">
</t>
    </r>
    <r>
      <rPr>
        <b/>
        <sz val="14"/>
        <rFont val="Times New Roman"/>
        <family val="1"/>
      </rPr>
      <t xml:space="preserve">
OBSERVACIÓN
</t>
    </r>
    <r>
      <rPr>
        <sz val="14"/>
        <rFont val="Times New Roman"/>
        <family val="1"/>
      </rPr>
      <t>Es imperativo que se propongan las acciones correctivas o, en su defecto, comunicar oficialmente a la Oficina de Control Interno la aceptación del riesgo de no tomar medidas.</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</si>
  <si>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De acuerdo a lo establecido en el acta  No 3 de Autocontrol del 14 de abril de 2023, la acción se encuentra “En Ejecución” y registra avances, pero es necesaria la ampliación de le fecha de cumplimiento hasta 31 de julio de 2023 para incorporar nuevos aspectos con ocasión de la última auditoría interna al Sistema de Gestión de la Calidad bajo los requisitos del estándar NTC ISO 9001:2015. Se cuenta con documento borrador del procedimiento que se encuentra en revisión. Se solicitó la actualización del procedimiento el cual que puiblicado en el mapa interactivo el 20 de agosto de 2025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 POR FUERA DE LOS TÉRMINOS Y EL HALLAZGO CERRADO</t>
    </r>
  </si>
  <si>
    <r>
      <t>CORTE DEL SEGUIMIENTO</t>
    </r>
    <r>
      <rPr>
        <sz val="14"/>
        <rFont val="Times New Roman"/>
        <family val="1"/>
      </rPr>
      <t xml:space="preserve">
Agosto 2025
</t>
    </r>
    <r>
      <rPr>
        <b/>
        <sz val="14"/>
        <rFont val="Times New Roman"/>
        <family val="1"/>
      </rPr>
      <t>EVIDENCIA</t>
    </r>
    <r>
      <rPr>
        <sz val="14"/>
        <rFont val="Times New Roman"/>
        <family val="1"/>
      </rPr>
      <t xml:space="preserve">
RE_ Solicitud de Publicación Plan Anual de Auditoría Vigencia 2024
RE_ Solicitud No. 27 -2025. Publicación Plan Anual de Auditoría Versión 3
RE_ Solitudud de Publicación Plan Anual de Auditoría versión 3
Solicitud de Públicación Plan Anual de Auditoría 2025 Versión 1
Solicitud de Publicación Plan Anual de Auditoría Versión 2
Solicitud de Reemplazo Plan Anual de Auditoría 2024
Solicitud No. 24 -2025. Solicitud Publicación Plan Anual de Auditoría Versión 25
</t>
    </r>
    <r>
      <rPr>
        <b/>
        <sz val="14"/>
        <rFont val="Times New Roman"/>
        <family val="1"/>
      </rPr>
      <t xml:space="preserve">UBICACIÓN
</t>
    </r>
    <r>
      <rPr>
        <sz val="14"/>
        <rFont val="Times New Roman"/>
        <family val="1"/>
      </rPr>
      <t xml:space="preserve">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Las diferentes versiones del Plan Anual de Auditoría fueron enviadas mediante correo electrónico a la Oficina Asesora de Comunicaciones para su publicación en el sitio web comprobando su disponiblidad en el enlace https://www.habitatbogota.gov.co/transparencia/planeacion-presupuesto-informes/informes-de-la-oficina-de-control-inter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CUMPLIDA - DENTRO DE LOS TÉRMINOS Y EL HALLAZGO CERRADO</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</si>
  <si>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Las recomendaciones resultantes del diligencimiento del FURAG 2023 y FURAG 2024 fueron dadas a conocer en el Segundo Comité Institucional de Coordinación de Control Interno del 26 de junio de 2025. Las recomendaciones fueron objeto de establecimiento de acciones que se contienen en el Plan de Sostenibilidad de MIPG 2023 y 2024 enviadas a la Subdirección de Programas y Proyectos mediante radicado No. 3-2024-8214 y correos electrónicos del 06 de diciembre de 2024 y del 17 de septiembre de 2025.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acción se conceptúa </t>
    </r>
    <r>
      <rPr>
        <b/>
        <sz val="14"/>
        <rFont val="Times New Roman"/>
        <family val="1"/>
      </rPr>
      <t xml:space="preserve">CUMPLIDA - DENTRO DE LOS TÉRMINOS Y EL HALLAZGO CERRADO.
RECOMENDACIONES
</t>
    </r>
    <r>
      <rPr>
        <sz val="14"/>
        <rFont val="Times New Roman"/>
        <family val="1"/>
      </rPr>
      <t>Dar cumplimiento a las acciones establecidas y reportar los avances a la Subdirección de Programas y Proyectos</t>
    </r>
  </si>
  <si>
    <r>
      <t>CORTE DEL SEGUIMIENTO</t>
    </r>
    <r>
      <rPr>
        <sz val="14"/>
        <rFont val="Times New Roman"/>
        <family val="1"/>
      </rPr>
      <t xml:space="preserve">
Agosto de 2025
</t>
    </r>
    <r>
      <rPr>
        <b/>
        <sz val="14"/>
        <rFont val="Times New Roman"/>
        <family val="1"/>
      </rPr>
      <t>EVIDENCIA</t>
    </r>
    <r>
      <rPr>
        <sz val="14"/>
        <rFont val="Times New Roman"/>
        <family val="1"/>
      </rPr>
      <t xml:space="preserve">
Borrador de procedimiento
Correos electrónicos
3-2023-3313 del 15 de mayo de 2023
3-2025-8781 del 08 de septiembre de 2025
Formato Planes de Mejoramiento
3-2025-3512
3-2025-4446
Requerimientos Módulo Planes de Mejora MAPI
Borrador de actualizacion del Procedimiento PE01-PR08 Planes de mejoramiento versión 4
Acta de Autocontrol del 22 de septiembre de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Mapa Interactivo
</t>
    </r>
    <r>
      <rPr>
        <b/>
        <sz val="14"/>
        <rFont val="Times New Roman"/>
        <family val="1"/>
      </rPr>
      <t>AUTOEVALUACIÓN DE LAS EVIDENCIAS</t>
    </r>
    <r>
      <rPr>
        <sz val="14"/>
        <rFont val="Times New Roman"/>
        <family val="1"/>
      </rPr>
      <t xml:space="preserve">
Para el seguimiento  a corte de Junio de 2023 no se registran avances dado que la acción esta recientemente suscrita en el PMI en el mes de abril de 2023. Se cuenta con documento borrador del procedimiento que se encuentra en revisión. Dentro del formato remitido a la Subdirección de Prigramas y Proyectos mediante memorando 3-2025-8781 y publicado en el mapa interactivo se incorporó la categoria "Corrección" y dentro de los informes de auditoría se identificaon los beneficios de auditoría como una manera de reconocer las correcciones que se realizan durante su desarrollo. Ahora bien, dado que la Entidad ha dispuesto el MAPI que constituye un desarrollo tecnológico dentro del cual se incorpora el módulo de Planes de Mejoramiento que ya fue objeto de pruebas de funcionalidad para realizar los requerimientos de desarrollo para la adecuación a la realidad operacional, se determinó necesario modificar la fecha de cumplimiento del 30 de junio de 2024 al 31 de diciembre de 2025, segun se contempló en el acta de autocontrol del 22 de septiembre de 2025.
</t>
    </r>
    <r>
      <rPr>
        <b/>
        <sz val="14"/>
        <rFont val="Times New Roman"/>
        <family val="1"/>
      </rPr>
      <t>AVANCE PORCENTUAL</t>
    </r>
    <r>
      <rPr>
        <sz val="14"/>
        <rFont val="Times New Roman"/>
        <family val="1"/>
      </rPr>
      <t xml:space="preserve">
77%
</t>
    </r>
    <r>
      <rPr>
        <b/>
        <sz val="14"/>
        <rFont val="Times New Roman"/>
        <family val="1"/>
      </rPr>
      <t>CONCEPTO</t>
    </r>
    <r>
      <rPr>
        <sz val="14"/>
        <rFont val="Times New Roman"/>
        <family val="1"/>
      </rPr>
      <t xml:space="preserve">
La acción se conceptúa </t>
    </r>
    <r>
      <rPr>
        <b/>
        <sz val="14"/>
        <rFont val="Times New Roman"/>
        <family val="1"/>
      </rPr>
      <t>EN EJECUCION - MODIFICIADA - DENTRO DE LOS TÉRMINOS Y EL HALLAZGO ABIERTO.</t>
    </r>
  </si>
  <si>
    <r>
      <t> </t>
    </r>
    <r>
      <rPr>
        <b/>
        <sz val="14"/>
        <rFont val="Times New Roman"/>
        <family val="1"/>
      </rPr>
      <t>3-2025-1320</t>
    </r>
  </si>
  <si>
    <r>
      <rPr>
        <b/>
        <sz val="14"/>
        <rFont val="Times New Roman"/>
        <family val="1"/>
      </rPr>
      <t>3.4.10 Para habilitar la edición permanente del módulo de seguimiento o historial del Sistema de Integrado de Gestión Documental SIGA para el registro de novedades, predeterminar los datos de contacto de las Entidades del orden distrital y nacional o facilitar el ajuste de los tiempos legales con ocasión de las prórrogas y de aceptación, en el marco del Sistema de Gestión de la Calidad.</t>
    </r>
    <r>
      <rPr>
        <sz val="14"/>
        <rFont val="Times New Roman"/>
        <family val="1"/>
      </rPr>
      <t xml:space="preserve">
Se evidenció que no están predeterminados los datos de contacto de las entidades del orden distrital y nacional encontrándose que múltiples registros de una misma con variados datos que pueden afectar la recepción de correspondencia debido a yerros en la transcripción de la información creada por los usuarios</t>
    </r>
  </si>
  <si>
    <r>
      <rPr>
        <b/>
        <sz val="14"/>
        <rFont val="Times New Roman"/>
        <family val="1"/>
      </rPr>
      <t>3.4.10 Para habilitar la edición permanente del módulo de seguimiento o historial del Sistema de Integrado de Gestión Documental SIGA para el registro de novedades, predeterminar los datos de contacto de las Entidades del orden distrital y nacional o facilitar el ajuste de los tiempos legales con ocasión de las prórrogas y de aceptación, en el marco del Sistema de Gestión de la Calidad.</t>
    </r>
    <r>
      <rPr>
        <sz val="14"/>
        <rFont val="Times New Roman"/>
        <family val="1"/>
      </rPr>
      <t xml:space="preserve">
Falta de un mecanismo flexible para ajustar automáticamente los tiempos legales derivados de prórrogas y comunicaciones de aceptación.</t>
    </r>
  </si>
  <si>
    <r>
      <rPr>
        <b/>
        <u/>
        <sz val="14"/>
        <rFont val="Times New Roman"/>
        <family val="1"/>
      </rPr>
      <t xml:space="preserve">3.4.12 </t>
    </r>
    <r>
      <rPr>
        <b/>
        <sz val="14"/>
        <rFont val="Times New Roman"/>
        <family val="1"/>
      </rPr>
      <t xml:space="preserve">Para incorporar un control que permita evitar la generación de comprobantes sin suscripción o incorporar una etiqueta o marca de agua que los identifique como documentos borrador en el JS07, en el marco del Sistema de Gestión de la Calidad. </t>
    </r>
    <r>
      <rPr>
        <sz val="14"/>
        <rFont val="Times New Roman"/>
        <family val="1"/>
      </rPr>
      <t xml:space="preserve">
JSP7 permite la emisión de comprobantes de egreso en estado “borrador” sin los controles de preparación, revisión y aprobación, lo cual podría derivar en que dichos comprobantes, aunque no oficiales, sean utilizados no intencionalmente como soportes documentales</t>
    </r>
  </si>
  <si>
    <r>
      <rPr>
        <b/>
        <sz val="14"/>
        <rFont val="Times New Roman"/>
        <family val="1"/>
      </rPr>
      <t xml:space="preserve">3.4.15 Para reducir el consumo energético en el marco del Sistema de Gestión Ambiental. 
</t>
    </r>
    <r>
      <rPr>
        <sz val="14"/>
        <rFont val="Times New Roman"/>
        <family val="1"/>
      </rPr>
      <t>Necesidad de actualizar y evaluar los aspectos e impactos ambientales significativos</t>
    </r>
  </si>
  <si>
    <r>
      <rPr>
        <b/>
        <sz val="14"/>
        <rFont val="Times New Roman"/>
        <family val="1"/>
      </rPr>
      <t>3.1.5 Por Tablas de Retención Documental desactualizadas, debilidades en la gestión documental y retrasos en las transferencias documentales, en el marco del Sistema de Gestión de la Calidad.</t>
    </r>
    <r>
      <rPr>
        <sz val="14"/>
        <rFont val="Times New Roman"/>
        <family val="1"/>
      </rPr>
      <t xml:space="preserve">
Alerta por Tablas de Retención Documental desactualizadas, debilidades en la gestión documental y retrasos en las transferencias documentales, en el marco del Sistema de Gestión de la Calidad.</t>
    </r>
  </si>
  <si>
    <r>
      <rPr>
        <b/>
        <sz val="14"/>
        <rFont val="Times New Roman"/>
        <family val="1"/>
      </rPr>
      <t>3.1.7 Por debilidades en el contacto telefónico con las extensiones dispuestas en las diferentes dependencias, el marco del Sistema de Gestión de la Calidad.</t>
    </r>
    <r>
      <rPr>
        <sz val="14"/>
        <rFont val="Times New Roman"/>
        <family val="1"/>
      </rPr>
      <t xml:space="preserve">
La situación detectada se debe a causas probables asociadas a la falta de monitoreo o control sobre el uso de los canales de contacto institucional, desconocimiento de protocolos de contacto telefónico, debilidades en la cultura de servicio orientada a la atención inmediata de llamadas,</t>
    </r>
  </si>
  <si>
    <r>
      <rPr>
        <b/>
        <u/>
        <sz val="14"/>
        <rFont val="Times New Roman"/>
        <family val="1"/>
      </rPr>
      <t xml:space="preserve">3.1.9 </t>
    </r>
    <r>
      <rPr>
        <b/>
        <sz val="14"/>
        <rFont val="Times New Roman"/>
        <family val="1"/>
      </rPr>
      <t xml:space="preserve">Por deficiencias en mobiliario, higiene, aseo, limpieza e inadecuada 
disposición de insumos y menaje en las zonas de preparación de las bebidas calientes o suministro de bebidas frías. 
</t>
    </r>
    <r>
      <rPr>
        <sz val="14"/>
        <rFont val="Times New Roman"/>
        <family val="1"/>
      </rPr>
      <t xml:space="preserve">
Sitios de preparación no cuentan con dotación de repisas auxiliares para ubicar de manera separada y en condiciones de salubridad e higiene los termos, vajillas e insumos de los focos de contaminación como desagües, agujeros sin sellamiento, posibles filtraciones debido a que debilidades en la ejecución del plan de mantenimiento de la infraestructura física de la Entidad.</t>
    </r>
  </si>
  <si>
    <r>
      <rPr>
        <b/>
        <sz val="14"/>
        <rFont val="Times New Roman"/>
        <family val="1"/>
      </rPr>
      <t>3.1.8 Por inadecuadas medidas de seguridad y señalización en la obra asociadas al Contrato No. 1125 de 2023, en el marco del Sistema de Gestión de Seguridad y Salud en el Trabajo.</t>
    </r>
    <r>
      <rPr>
        <sz val="14"/>
        <rFont val="Times New Roman"/>
        <family val="1"/>
      </rPr>
      <t xml:space="preserve">
Beneficio de Auditoría No. 3: Se resalta la gestión realizada por la Entidad al tomar la medida correctiva según la 
cual “Atendiendo lo descrito en el informe de auditoría, puntualmente en los numerales 3.1.8 y 3.1.12, se remitió 
comunicación de manera inmediata a la Interventoría del proyecto (Anexo 22), en la que se indican los hallazgos
evidenciados durante la visita adelantada el primero (1) de agosto de 2025, solicitando la subsanación de lo 
informado, así como un consolidado de las medidas de control y seguimiento sugeridas en el informe (…)” se remitió 
correo electrónico del 27 de agosto de 2025.  </t>
    </r>
  </si>
  <si>
    <r>
      <rPr>
        <b/>
        <sz val="14"/>
        <rFont val="Times New Roman"/>
        <family val="1"/>
      </rPr>
      <t>3.1.1 Por no Actualización del Información Institucional en el sitio web www.habitatbogota.gov.co, en el marco del Sistema de Gestión de la Calidad.</t>
    </r>
    <r>
      <rPr>
        <sz val="14"/>
        <rFont val="Times New Roman"/>
        <family val="1"/>
      </rPr>
      <t xml:space="preserve">
Sección transparencia y Acceso a la Información Pública - opción “04. Planeación, Presupuesto e informes” – elemento “4.1 Presupuesto general de ingresos, gastos e inversión” – “Anteproyectos Presupuestales”- con enlace https://www.habitatbogota.gov.co/transparencia/planeacion-presupuesto-informes/presupuesto-general-de-ingresos-gastos-e-inversion
Sección transparencia y Acceso a la Información Pública - opción “04. Planeación, Presupuesto e informes” elemento “ 4.3.2 Metas, objetivos e indicadores de gestión y/o desempeño” – “Informe de productos, metas y resultados PMR” con enlace https://www.habitatbogota.gov.co/transparencia/planeacion-presupuesto-informes/metas-objetivos-indicadores/informe-pmr-diciembre-2021-sdht
Sección transparencia y Acceso a la Información Pública - opción “04. Planeación, Presupuesto e informes” elemento “4.7 informes de gestión, evaluación y auditoria” – “Ambiental PACA” – documento “CB-1111- 2 plan de acción PACA” con enlace https://www.habitatbogota.gov.co/transparencia/planeacion-presupuesto-informes/informes-gestion-evaluacion-auditoria/cb-1111-2-plan-accion-paca</t>
    </r>
  </si>
  <si>
    <r>
      <rPr>
        <b/>
        <sz val="14"/>
        <rFont val="Times New Roman"/>
        <family val="1"/>
      </rPr>
      <t xml:space="preserve">3.1.1 Por no Actualización del Información Institucional en el sitio web www.habitatbogota.gov.co, en el marco del Sistema de Gestión de la Calidad.
</t>
    </r>
    <r>
      <rPr>
        <sz val="14"/>
        <rFont val="Times New Roman"/>
        <family val="1"/>
      </rPr>
      <t xml:space="preserve">
Sección transparencia y Acceso a la Información Pública - opción “04. Planeación, Presupuesto e informes” – elemento “4.1 Presupuesto general de ingresos, gastos e inversión” – “Anteproyectos Presupuestales”- con enlace https://www.habitatbogota.gov.co/transparencia/planeacion-presupuesto-informes/presupuesto-general-de-ingresos-gastos-e-inversion
Sección transparencia y Acceso a la Información Pública - opción “04. Planeación, Presupuesto e informes” elemento “ 4.3.2 Metas, objetivos e indicadores de gestión y/o desempeño” – “Informe de productos, metas y resultados PMR” con enlace https://www.habitatbogota.gov.co/transparencia/planeacion-presupuesto-informes/metas-objetivos-indicadores/informe-pmr-diciembre-2021-sdht
Sección transparencia y Acceso a la Información Pública - opción “04. Planeación, Presupuesto e informes” elemento “4.7 informes de gestión, evaluación y auditoria” – “Ambiental PACA” – documento “CB-1111- 2 plan de acción PACA” con enlace https://www.habitatbogota.gov.co/transparencia/planeacion-presupuesto-informes/informes-gestion-evaluacion-auditoria/cb-1111-2-plan-accion-paca</t>
    </r>
  </si>
  <si>
    <r>
      <rPr>
        <b/>
        <sz val="14"/>
        <rFont val="Times New Roman"/>
        <family val="1"/>
      </rPr>
      <t>3.1.3 Por debilidades en el control de documentos obsoletos o no vigentes, documentos no disponibles, documentos e información desactualizada y no aplicación de estándares para el almacenamiento en el denominado “Mapa Interactivo” en el marco del Sistema de Gestión de la Calidad, Sistema de Gestión Ambiental y Sistema de Gestión de Seguridad y Salud en el Trabajo.</t>
    </r>
    <r>
      <rPr>
        <sz val="14"/>
        <rFont val="Times New Roman"/>
        <family val="1"/>
      </rPr>
      <t xml:space="preserve">
Información desactualizada o no útil para el Sistema de Gestión de la Calidad</t>
    </r>
  </si>
  <si>
    <r>
      <rPr>
        <b/>
        <sz val="14"/>
        <rFont val="Times New Roman"/>
        <family val="1"/>
      </rPr>
      <t xml:space="preserve">3.1.3 Por debilidades en el control de documentos obsoletos o no vigentes, documentos no disponibles, documentos e información desactualizada y no aplicación de estándares para el almacenamiento en el denominado “Mapa Interactivo” en el marco del Sistema de Gestión de la Calidad, Sistema de Gestión Ambiental y Sistema de Gestión de Seguridad y Salud en el Trabajo.
</t>
    </r>
    <r>
      <rPr>
        <sz val="14"/>
        <rFont val="Times New Roman"/>
        <family val="1"/>
      </rPr>
      <t xml:space="preserve">
Información desactualizada o no útil para el Sistema de Gestión de la Calidad</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</si>
  <si>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3-2025-3603
3-2025-9931
proceso de selección SDHT-071-2025 (ANX-2025-10217
Anexo técnico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Mediante radicado No. 3-2025-3603 la Subdirección Administrativa solicitó la modificación de la acción lo cual fue aceptado por la Oficina de Control Interno. En ese sentido la acción previa "Incluir en el plan de mantenimiento la calibración de las basculas" queda reamplazada por "Llevar a cabo el proceso de selección de mínima cuantía para adelantar la calibración de dos basculas digitales" y se ajusta la fecha de cumplimiento del 13 de febrero de 2025 al 31 de diciembre de 2025. Mediante radicado No. 3-2025-9931del 06 de octubre de 2025 la Subdirección Administrativa reportó avance respecto de la acción suscrita cuyos soportes demuestran que el proceso contractual se encuentra iniciado.
</t>
    </r>
    <r>
      <rPr>
        <b/>
        <sz val="14"/>
        <rFont val="Times New Roman"/>
        <family val="1"/>
      </rPr>
      <t>AVANCE PORCENTUAL</t>
    </r>
    <r>
      <rPr>
        <sz val="14"/>
        <rFont val="Times New Roman"/>
        <family val="1"/>
      </rPr>
      <t xml:space="preserve">
30%
</t>
    </r>
    <r>
      <rPr>
        <b/>
        <sz val="14"/>
        <rFont val="Times New Roman"/>
        <family val="1"/>
      </rPr>
      <t>CONCEPTO</t>
    </r>
    <r>
      <rPr>
        <sz val="14"/>
        <rFont val="Times New Roman"/>
        <family val="1"/>
      </rPr>
      <t xml:space="preserve">
La accion se conceptúa </t>
    </r>
    <r>
      <rPr>
        <b/>
        <sz val="14"/>
        <rFont val="Times New Roman"/>
        <family val="1"/>
      </rPr>
      <t xml:space="preserve">EN EJECUCION- MODIFICADA - DENTRO DE LOS TERMINOS Y EL HALLAZGO ABIERTO y el alto riesgo de INCUMPLIMIENTO
SALVEDAD
</t>
    </r>
    <r>
      <rPr>
        <sz val="14"/>
        <rFont val="Times New Roman"/>
        <family val="1"/>
      </rPr>
      <t>La acción establecida fue objeto de modificación por una sola vez.</t>
    </r>
  </si>
  <si>
    <r>
      <t>CORTE DEL SEGUIMIENTO</t>
    </r>
    <r>
      <rPr>
        <sz val="14"/>
        <rFont val="Times New Roman"/>
        <family val="1"/>
      </rPr>
      <t xml:space="preserve">
Agosto 2025
</t>
    </r>
    <r>
      <rPr>
        <b/>
        <sz val="14"/>
        <rFont val="Times New Roman"/>
        <family val="1"/>
      </rPr>
      <t xml:space="preserve">EVIDENCIA
</t>
    </r>
    <r>
      <rPr>
        <sz val="14"/>
        <rFont val="Times New Roman"/>
        <family val="1"/>
      </rPr>
      <t xml:space="preserve">3-2025-9153_1.pdf
3-2025-9214_1.pdf
BACKUPS QUINCENALES 2024-2025.pdf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aportaron las siguientes evidencias, el memorando 3-2025-9153  y su alcane 3-2025-9214 en el que se adjuntan las evidencias de la creacion del servidor que tiene como finalidad guardar los backups y generar  pruebas de carga de páginas web (sede electrónica, intranet) y micrositios generados  por la operación de la oficina de comunicaciones, sin embargo no se evidencia  la fecha su realizacion ni un registro visual que demuestre que informacion esta almacenando en ese sentido se conceptua en estado de ejecucion.
</t>
    </r>
    <r>
      <rPr>
        <b/>
        <sz val="14"/>
        <rFont val="Times New Roman"/>
        <family val="1"/>
      </rPr>
      <t>AVANCE PORCENTUAL</t>
    </r>
    <r>
      <rPr>
        <sz val="14"/>
        <rFont val="Times New Roman"/>
        <family val="1"/>
      </rPr>
      <t xml:space="preserve">
50%
</t>
    </r>
    <r>
      <rPr>
        <b/>
        <sz val="14"/>
        <rFont val="Times New Roman"/>
        <family val="1"/>
      </rPr>
      <t>CONCEPTO</t>
    </r>
    <r>
      <rPr>
        <sz val="14"/>
        <rFont val="Times New Roman"/>
        <family val="1"/>
      </rPr>
      <t xml:space="preserve">
La accion se conceptua</t>
    </r>
    <r>
      <rPr>
        <b/>
        <sz val="14"/>
        <rFont val="Times New Roman"/>
        <family val="1"/>
      </rPr>
      <t xml:space="preserve"> EN EJECUCION- FUERA DE LOS TERMINOS y el hallazgo ABIERTO</t>
    </r>
  </si>
  <si>
    <r>
      <t>CORTE DEL SEGUIMIENTO</t>
    </r>
    <r>
      <rPr>
        <sz val="14"/>
        <rFont val="Times New Roman"/>
        <family val="1"/>
      </rPr>
      <t xml:space="preserve">
Agosto 2025
</t>
    </r>
    <r>
      <rPr>
        <b/>
        <sz val="14"/>
        <rFont val="Times New Roman"/>
        <family val="1"/>
      </rPr>
      <t>EVIDENCIA</t>
    </r>
    <r>
      <rPr>
        <sz val="14"/>
        <rFont val="Times New Roman"/>
        <family val="1"/>
      </rPr>
      <t xml:space="preserve">
3-2025-9192
Publicacion MRG_MRC
29072025_Acta_actualizacion_MRG_MRC-2
03072025_Acta_actualizacion_MRG_MRC-2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comprobó la existencia de dos actas de reunión para revisar la propuesta de actualización de los mapas de riesgos de gestión y correo electrónico del 29 de agosto de 2025 con el cual se informó sobre la actualización del mapa de riesgos. Se comprobó en el mapa interactivo la publicación del mapa de riesgos encontrando el documento "MR Gestion territorial del hábitat V25" publicado el 01 de septiembre de 2025.
</t>
    </r>
    <r>
      <rPr>
        <b/>
        <sz val="14"/>
        <rFont val="Times New Roman"/>
        <family val="1"/>
      </rPr>
      <t xml:space="preserve">ALERTA
</t>
    </r>
    <r>
      <rPr>
        <sz val="14"/>
        <rFont val="Times New Roman"/>
        <family val="1"/>
      </rPr>
      <t>En el correo electrónico con el cual se informó sobre la publicación del mapa de riesgos tiene fecha del 29 de agosto de 2025 y el mapa de riesgos se publicó el 01 de septiembre de 2025; además la versión 24 referida en el correo no coincide con la publicada en el mapa interactivo que tiene versión 25, más aun cuando le versión anterior es la 23.</t>
    </r>
    <r>
      <rPr>
        <b/>
        <sz val="14"/>
        <rFont val="Times New Roman"/>
        <family val="1"/>
      </rPr>
      <t xml:space="preserve">
</t>
    </r>
    <r>
      <rPr>
        <sz val="14"/>
        <rFont val="Times New Roman"/>
        <family val="1"/>
      </rPr>
      <t xml:space="preserve">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FUERA DE TÉRMINOS y HALLAZGO CERRADO</t>
    </r>
  </si>
  <si>
    <r>
      <t>CORTE DEL SEGUIMIENTO</t>
    </r>
    <r>
      <rPr>
        <sz val="14"/>
        <rFont val="Times New Roman"/>
        <family val="1"/>
      </rPr>
      <t xml:space="preserve">
Agosto 2025
</t>
    </r>
    <r>
      <rPr>
        <b/>
        <sz val="14"/>
        <rFont val="Times New Roman"/>
        <family val="1"/>
      </rPr>
      <t>EVIDENCIA</t>
    </r>
    <r>
      <rPr>
        <sz val="14"/>
        <rFont val="Times New Roman"/>
        <family val="1"/>
      </rPr>
      <t xml:space="preserve">
3-2025-9192
Publicacion MRG_MRC
29072025_Acta_actualizacion_MRG_MRC-2
03072025_Acta_actualizacion_MRG_MRC-2
</t>
    </r>
    <r>
      <rPr>
        <b/>
        <sz val="14"/>
        <rFont val="Times New Roman"/>
        <family val="1"/>
      </rPr>
      <t xml:space="preserve">
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comprobó la existencia de dos actas de reunión para revisar la propuesta de actualización de los mapas de riesgos de corrupción y correo electrónico del 29 de agosto de 2025 con el cual se informó sobre la actualización del mapa de riesgos. Se comprobó en el mapa interactivo la publicación del mapa de riesgos encontrando el documento "MR Gestion territorial del hábitat V25" publicado el 01 de septiembre de 2025.
</t>
    </r>
    <r>
      <rPr>
        <b/>
        <sz val="14"/>
        <rFont val="Times New Roman"/>
        <family val="1"/>
      </rPr>
      <t xml:space="preserve">ALERTA
</t>
    </r>
    <r>
      <rPr>
        <sz val="14"/>
        <rFont val="Times New Roman"/>
        <family val="1"/>
      </rPr>
      <t>En el correo electrónico con el cual se informó sobre la publicación del mapa de riesgos tiene fecha del 29 de agosto de 2025 y el mapa de riesgos se publicó el 01 de septiembre de 2025; además la versión 24 referida en el correo no coincide con la publicada en el mapa interactivo que tiene versión 25, más aun cuando le versión anterior es la 23.</t>
    </r>
    <r>
      <rPr>
        <b/>
        <sz val="14"/>
        <rFont val="Times New Roman"/>
        <family val="1"/>
      </rPr>
      <t xml:space="preserve">
</t>
    </r>
    <r>
      <rPr>
        <sz val="14"/>
        <rFont val="Times New Roman"/>
        <family val="1"/>
      </rPr>
      <t xml:space="preserve">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Se conceptúa la acción </t>
    </r>
    <r>
      <rPr>
        <b/>
        <sz val="14"/>
        <rFont val="Times New Roman"/>
        <family val="1"/>
      </rPr>
      <t>CUMPLIDA –  FUERA DE TÉRMINOS y HALLAZGO CERRADO</t>
    </r>
  </si>
  <si>
    <t>INEFECTIVA</t>
  </si>
  <si>
    <r>
      <t>CORTE DEL SEGUIMIENTO</t>
    </r>
    <r>
      <rPr>
        <sz val="14"/>
        <rFont val="Times New Roman"/>
        <family val="1"/>
      </rPr>
      <t xml:space="preserve">
Agosto 2025
</t>
    </r>
    <r>
      <rPr>
        <b/>
        <sz val="14"/>
        <rFont val="Times New Roman"/>
        <family val="1"/>
      </rPr>
      <t>EVIDENCIA</t>
    </r>
    <r>
      <rPr>
        <sz val="14"/>
        <rFont val="Times New Roman"/>
        <family val="1"/>
      </rPr>
      <t xml:space="preserve">
Plan Anual de Auditoria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AUTOEVALUACIÓN DE LAS EVIDENCIAS</t>
    </r>
    <r>
      <rPr>
        <sz val="14"/>
        <rFont val="Times New Roman"/>
        <family val="1"/>
      </rPr>
      <t xml:space="preserve">
La acción se ejecutará durante el último cuatrimeste de la vigencia 2025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La acción se conceptúa </t>
    </r>
    <r>
      <rPr>
        <b/>
        <sz val="14"/>
        <rFont val="Times New Roman"/>
        <family val="1"/>
      </rPr>
      <t>NO INICIADA - DENTRO DE LOS TÉRMINOS Y EL HALLAZGO  ABIERTO</t>
    </r>
  </si>
  <si>
    <t xml:space="preserve">Realizar sensibilizaciones a los servidores públicos y colaboradores sobre los protocolos de servicio a la ciudadanía   </t>
  </si>
  <si>
    <t>Solicitar al proceso de Bienes y Servicios e infraestructura la instalación del mapa de ubicación o plano en alto relieve en sistema Braille y/o Sistema de Audio y Video.</t>
  </si>
  <si>
    <t>Talento Humano solicitará a través de memorando extenderá invitación a los procesos que no han participado en la jornadas de inducción</t>
  </si>
  <si>
    <t>Subsecretaría Corporativa</t>
  </si>
  <si>
    <t>3-2025-4257</t>
  </si>
  <si>
    <t>Participación y Relacionamiento con la Ciudania</t>
  </si>
  <si>
    <t>Informe de calidad de la Secretaría General 1-2025-14163</t>
  </si>
  <si>
    <t xml:space="preserve">2-2025-5536-Informe de monitoreo a los canales de atención a la ciudadanía- Informe de calidad de la Secretaría General 1-2025-14163 </t>
  </si>
  <si>
    <t>Falta de señalización sobre el mapa de ubicación de la sede central de servicio a la ciudadanía.</t>
  </si>
  <si>
    <t>Incumplimiento a la Norma Técnica Colombiana 6047 e insatisfacción ciudadana.</t>
  </si>
  <si>
    <t xml:space="preserve">Solicitud de instalación y/o actas de reunión </t>
  </si>
  <si>
    <t xml:space="preserve">Informe de monitoreo a los canales de atención a la ciudadanía </t>
  </si>
  <si>
    <t xml:space="preserve">No hay registro
</t>
  </si>
  <si>
    <r>
      <t>CORTE DEL SEGUIMIENTO</t>
    </r>
    <r>
      <rPr>
        <sz val="11"/>
        <color theme="1"/>
        <rFont val="Calibri"/>
        <family val="2"/>
        <scheme val="minor"/>
      </rPr>
      <t xml:space="preserve">
Agosto 2025
</t>
    </r>
    <r>
      <rPr>
        <b/>
        <sz val="11"/>
        <color theme="1"/>
        <rFont val="Calibri"/>
        <family val="2"/>
        <scheme val="minor"/>
      </rPr>
      <t>EVIDENCIA</t>
    </r>
    <r>
      <rPr>
        <sz val="11"/>
        <color theme="1"/>
        <rFont val="Calibri"/>
        <family val="2"/>
        <scheme val="minor"/>
      </rPr>
      <t xml:space="preserve">
3-2024-4258
3-2025-9187
PG03-FO824 Matriz de riesgo y oportunidades SGA V1.xlsx
</t>
    </r>
    <r>
      <rPr>
        <b/>
        <sz val="11"/>
        <color theme="1"/>
        <rFont val="Calibri"/>
        <family val="2"/>
        <scheme val="minor"/>
      </rPr>
      <t>UBICACION</t>
    </r>
    <r>
      <rPr>
        <sz val="11"/>
        <color theme="1"/>
        <rFont val="Calibri"/>
        <family val="2"/>
        <scheme val="minor"/>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1"/>
        <color theme="1"/>
        <rFont val="Calibri"/>
        <family val="2"/>
        <scheme val="minor"/>
      </rPr>
      <t>VALORACIÓN DE LAS EVIDENCIAS</t>
    </r>
    <r>
      <rPr>
        <sz val="11"/>
        <color theme="1"/>
        <rFont val="Calibri"/>
        <family val="2"/>
        <scheme val="minor"/>
      </rPr>
      <t xml:space="preserve">
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y verificada la ruta /mapa interactivo/ Administración del SIG/Instructivo, el documento PG03-FO824 no se encuentra actualizado, , por lo que se mantiene el mismo porcentaje de avance. Para el seguimiento de Agosto del 2025 mediante el memorando 3-2025-9187, se observa como evidencia  la Matriz de riesgo y oportunidades SGA, en la cual posee las columnas Q R S, que registran el seguimiento de los riesgos y oportunidades identificadas en el SGA, alli se dispone el seguimiento realizado por el encargado y en este apartado se observan en algunos los enlaces de ruta a una carpeta propia de la subdireccion, esto dificulta el acceso a la informacion depositada, en ese sentido se conceptua la accion en estado de ejecucion.
Mediante correo electrónico del 19 de septiembre de 2025 se allegó en un archivo excel  el documento PG03-FO824 Matriz de riesgo y oportunidades SGA V1 en la cual se referencian los enlaces de acceso a la información de soporte.
</t>
    </r>
    <r>
      <rPr>
        <b/>
        <sz val="11"/>
        <color theme="1"/>
        <rFont val="Calibri"/>
        <family val="2"/>
        <scheme val="minor"/>
      </rPr>
      <t>AVANCE PORCENTUAL</t>
    </r>
    <r>
      <rPr>
        <sz val="11"/>
        <color theme="1"/>
        <rFont val="Calibri"/>
        <family val="2"/>
        <scheme val="minor"/>
      </rPr>
      <t xml:space="preserve">
100%
</t>
    </r>
    <r>
      <rPr>
        <b/>
        <sz val="11"/>
        <color theme="1"/>
        <rFont val="Calibri"/>
        <family val="2"/>
        <scheme val="minor"/>
      </rPr>
      <t>CONCEPTO</t>
    </r>
    <r>
      <rPr>
        <sz val="11"/>
        <color theme="1"/>
        <rFont val="Calibri"/>
        <family val="2"/>
        <scheme val="minor"/>
      </rPr>
      <t xml:space="preserve">
Se conceptúa la acción</t>
    </r>
    <r>
      <rPr>
        <b/>
        <sz val="11"/>
        <color theme="1"/>
        <rFont val="Calibri"/>
        <family val="2"/>
        <scheme val="minor"/>
      </rPr>
      <t xml:space="preserve"> CUMPLIDA - POR FUERA  DE LOS TERMINOS  y HALLAZGO CERRADO</t>
    </r>
    <r>
      <rPr>
        <sz val="11"/>
        <color theme="1"/>
        <rFont val="Calibri"/>
        <family val="2"/>
        <scheme val="minor"/>
      </rPr>
      <t xml:space="preserve">
</t>
    </r>
    <r>
      <rPr>
        <b/>
        <sz val="11"/>
        <color theme="1"/>
        <rFont val="Calibri"/>
        <family val="2"/>
        <scheme val="minor"/>
      </rPr>
      <t>RECOMENDACION:</t>
    </r>
    <r>
      <rPr>
        <sz val="11"/>
        <color theme="1"/>
        <rFont val="Calibri"/>
        <family val="2"/>
        <scheme val="minor"/>
      </rPr>
      <t xml:space="preserve">
Las evidencias de respaldo de las acciones suscritas en el plan de mejoramiento deben estar disponibles sin ningún tipo de restricciones y los enlaces de acceso deben ser accesibles toda vez que asi se dispuso en la formulación de la acción.</t>
    </r>
  </si>
  <si>
    <t>Drección de Información de Politicas Públicas</t>
  </si>
  <si>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Se aportó  la "REMISIÓN PARA LA VERIFICACIÓN Y VALIDACIÓN MATRIZ CONSOLIDADA DE LA IDENTIFICACIÓN Y
EVALUACIÓN PERIÓDICA DE LO LEGAL- CORTE 30 DE SEPTIEMBRE 2025"  mediante el memorando 3-2025-10841 por parte de la subdireccion de Programas y Proyectos, adicionalmente se reviso el anexo que contiene el "NORMOGRAMA SDHT - Proceso Promoción y Gestión de Servicios Públicos Domiciliarios y TIC" debidamente actualizado con corte al 30 de septiembre del 2025, por lo que esta evidenca es suficiente para que la accion se valore como cumplida.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CUMPLIDA- DENTRO DE LOS TERMINOS y el hallazgo CERRADO</t>
    </r>
  </si>
  <si>
    <r>
      <t>CORTE DEL SEGUIMIENTO</t>
    </r>
    <r>
      <rPr>
        <sz val="14"/>
        <rFont val="Times New Roman"/>
        <family val="1"/>
      </rPr>
      <t xml:space="preserve">
Noviembre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La evidencia no muestra el cumplimiento de la acción
</t>
    </r>
    <r>
      <rPr>
        <b/>
        <sz val="14"/>
        <rFont val="Times New Roman"/>
        <family val="1"/>
      </rPr>
      <t>AVANCE PORCENTUAL</t>
    </r>
    <r>
      <rPr>
        <sz val="14"/>
        <rFont val="Times New Roman"/>
        <family val="1"/>
      </rPr>
      <t xml:space="preserve">
100%
</t>
    </r>
    <r>
      <rPr>
        <b/>
        <sz val="14"/>
        <rFont val="Times New Roman"/>
        <family val="1"/>
      </rPr>
      <t>CONCEPTO</t>
    </r>
    <r>
      <rPr>
        <sz val="14"/>
        <rFont val="Times New Roman"/>
        <family val="1"/>
      </rPr>
      <t xml:space="preserve">
La accion se conceptua como </t>
    </r>
    <r>
      <rPr>
        <b/>
        <sz val="14"/>
        <rFont val="Times New Roman"/>
        <family val="1"/>
      </rPr>
      <t>SIN INICIAR- DENTRO DE LOS TERMINOS y el hallazgo CERRADO</t>
    </r>
  </si>
  <si>
    <t>EN EJECUCIÓN-REZAGO</t>
  </si>
  <si>
    <t>2 Incorporar como criterio dentro de los ejercicios de seguimiento y evaluación la valoración respecto de la contratación de la Entidad.</t>
  </si>
  <si>
    <t>2-2022-32911 Solicitud CVP paf.
3-2021-05754  Modificación Plan de Mejoramiento
Estado Legalización Mejoramiento de Vivienda, paf.
Acta de la mesa de trabajo con la Subsecretaria de Gestión Financiera del 12 de julio de 2023
3-2023-8915, pdf
Carpeta PMI 397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4. CVP 2013-Lourdes-Santa Fe-Hab 1.
ACTA LIQUIDACION PROYECTO.
Documentación 140 hogares beneficiarios.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Radicado No 3-2024-531
1, Resolución 446 de 2020
2.Memorando 3-2023-5677 del 10-08-23
3.Memorando 3-2023-8208 del 14-11-23
4.Memorando 3-2023-9621 del 26-12-23
5. Memorando 3-2024-3282
3-2025-9130
3-2025-10476
3-2025-10479
3-2025-10646
Memorando 3-2025-12494</t>
  </si>
  <si>
    <t>2-2022-32911 Solicitud CVP paf.
3-2021-05754  Modificación Plan de Mejoramiento 
Estado Legalización Mejoramiento de Vivienda, paf.
Acta de la mesa de trabajo con la Subsecretaria de Gestión Financiera del 12 de julio de 2023  
3-2023-8915, pdf
Carpeta PMI 397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4. CVP 2013-Lourdes-Santa Fe-Hab 1.
ACTA LIQUIDACION PROYECTO.
Documentación 140 hogares beneficiarios.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Radicado No 3-2024-531
1, Resolución 446 de 2020
2.Memorando 3-2023-5677 del 10-08-23
3.Memorando 3-2023-8208 del 14-11-23
4.Memorando 3-2023-9621 del 26-12-23
5. Memorando 3-2024-3282
3-2025-9130
3-2025-10476
3-2025-10479
3-2025-10646
3-2025-12494</t>
  </si>
  <si>
    <r>
      <t>CORTE DEL SEGUIMIENTO</t>
    </r>
    <r>
      <rPr>
        <sz val="14"/>
        <rFont val="Times New Roman"/>
        <family val="1"/>
      </rPr>
      <t xml:space="preserve">
Agosto 2025
</t>
    </r>
    <r>
      <rPr>
        <b/>
        <sz val="14"/>
        <rFont val="Times New Roman"/>
        <family val="1"/>
      </rPr>
      <t>EVIDENCIA</t>
    </r>
    <r>
      <rPr>
        <sz val="14"/>
        <rFont val="Times New Roman"/>
        <family val="1"/>
      </rPr>
      <t xml:space="preserve">
2-2022-32911 Solicitud CVP paf.
3-2021-05754  Modificación Plan de Mejoramiento 
Estado Legalización Mejoramiento de Vivienda, paf.
Acta de la mesa de trabajo con la Subsecretaria de Gestión Financiera del 12 de julio de 2023  
3-2023-8915, pdf
Carpeta PMI 397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4. CVP 2013-Lourdes-Santa Fe-Hab 1.
ACTA LIQUIDACION PROYECTO.
Documentación 140 hogares beneficiarios.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Radicado No 3-2024-531
1, Resolución 446 de 2020
2.Memorando 3-2023-5677 del 10-08-23
3.Memorando 3-2023-8208 del 14-11-23
4.Memorando 3-2023-9621 del 26-12-23
5. Memorando 3-2024-3282
3-2025-9130
3-2025-10476
3-2025-10479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De acuerdo a lo establecido en la mesa de trabajo con la Subsecretaria de Gestión Financiera del 12 de julio de 2023, se suministra por parte del proceso memorando 2-2022-32911 del 2 de junio de 2022, dirigido a la Caja de Vivienda Popular  solicitando información  del programa de mejoramiento de vivienda  vigencia 2013 y 2014,   referenciando  140  actas por subsanar dentro del proceso de legalización contable que adelanta la secretaria, al igual  que  documento titulado " Estado Legalización Subsidio Distrital de Vivienda en Especie en la Modalidad de Mejoramiento Habitacional de Vivienda",  donde se relaciona 802 subsidios de mejoramiento de vivienda de la vigencia 2013 y 2014 de los cuales 662 cumplen los criterios de legalización,, de igual manera  y de acuerdo a lo concertado en la mesa de trabajo se amplia la fecha final para el cumplimiento de la acción,  para el 15 de octubre de 2023. Para el seguimiento del mes de diciembre el Proceso no aporta evidencias del cumplimiento de la acción., por tal motivo esta permanece en los mismos términos del seguimiento anterior. El proceso aporta para el presente seguimiento radicado No 3-2023-8915 del 7 de diciembre de 2023, por medio del cual se reporta y se relacionan las evidencias del monitoreo realizado a las acciones vigentes a cargo de la subdirección de recursos públicos, evidenciando memorando No 3-2023-5677 del 10 de agosto de 2023 en el cual se relaciona 324 subsidios que cumplen con los criterios de legalización correspondientes a la vigencia 2013 y 2014 , al igual que las actas de liquidación y conforme a la acción establecida, de los 1143 subsidios de mejoramiento habitacional  se han legalizado a la fecha 986. Se aportan documentos que evidencian las gestiones que se vienen realizando para la reconstrucción de los expedientes, la liquidación de los proyectos y la legalización de subsidios. Sin embargo, los soportes adolecen de registros idóneos que permitan comprobar que la cuantía por valor de $28,067,842,800 haya sido normalizada, depurada o legalizada, razón por la cual se mantiene el estado en las mismo estado del período anterior. Mediante radicado No. 3-2023-8915 la Subdirección de Recursos Públicos allegó descripción de la gestión y los soportes respecto de la implementación de la acción los cuales fueron valorados según radicado No. 3-2024-111 así: “Se aportan documentos que evidencian las gestiones que se vienen realizando para la reconstrucción de los expedientes, la liquidación de los proyectos y la legalización de subsidios. Sin embargo, los soportes adolecen de registros idóneos que permitan comprobar que la cuantía por valor de $28,067,842,800 haya sido normalizada, depurada o legalizada, razón por la cual se mantiene el estado en las mismas condiciones del período anterior. "más condiciones del período anterior. para el seguimiento de abril se aporta  por parte del proceso radicado No 3-2024 -531 del 23 de enero de 2024  relacionando la gestión adelantada para el cumplimiento de la acción aportando la Resolución No 446 del 30 de octubre de 2020  en la cual se  aprueba la depuración contable de 156 subsidios para la vigencia 2013  por un valor de $ 1.655.316.000, Memorando No 3-2023-5677 en  el cual se relaciona el comprobante contable entre los cuales se  constato  309 subsidios por un valor de $ 3.278.799.000 para la vigencia 2013, Memorando No 3-2023-8208 en  el cual se relaciona el comprobante contable entre los cuales se constato 28 subsidios por un valor de $ 297.108.000 vigencia 2013  y Memorando No 3-2023-9621 en  el cual se relaciona el comprobante contable entre los cuales se evidencia 249 subsidios por un valor de $2. 642.139.000 vigencia 2013 para un total de 742 subsidios  con un valor de $ 7.873.362.000, soportes  que permiten verificar la normalización y depuración del  65 % del monto total. por lo que se ajusta el avance porcentual de la acción. Mediante radicado No. 3-2025-9130 se aportaron todos los registros antecedentes y se reportó que "La información anteriormente descrita permite evidenciar que esta dependencia ha
adelantado las gestiones necesarias para la legalización de los subsidios, lo cual se traduce
en un total de 1.149 subsidios legalizados, por un valor de $12.332.754.000." Sin embargo, verificados los registros contables se encontró que lo realmente legalizado corresponde a una cuantía de $12.332.210.688 quedando como saldo de la cuenta contable recursos por $15.971.094.059 al 31 de agosto de 2025. De acuerdo con lo anterior, queda como registro de avance de la acción 
Para Septiembre del 2025 mediante el memorando 3-2025-9879 se agendó una mesa de trabajo organizada por la Oficina asesora de Control Interno, en la que participaron la Subdireccion de Recursos Publicos y la Subdireccion financiera se manifesto por parte de la Oficina de control interno que la accion sera conceptuada como INEFECTIVA, asi mismo la Subdireccion de Recursos Publicos cursará comunicación oficial enviando las evidencias del avance de las acciones a la fecha; adicionalmente se solicitará nuevamente la realización de la mesa de trabajo para evaluar la reformulación de estas acciones, debido a que, revisada la cuenta contable, la totalidad de los saldos no corresponden a la Subdirección de Recursos Públicos de acuerdo con los valores de la observación resultado del informe de auditoría interna.
Para el seguimiento de Octubre del 2025 se solicitó por parte de la oficina de Control interno un desgloce detallado de la cuenta 19080102 que fue solicitado mediante el memorando 3-2025-10479 y que fue contestado por la subdireccion financiera mediante el memorando 3-2025-10646, donde se recibio el desgloce solicitado dentro del anexo "ANX-2025-11001 2.xlsx", en el cual se identfica la cuente, el tercero y el monto. 
Para Noviembre del 2025 se anexa el memorando 3-2025-12494, que contiene los resultados de la reunión que realizo entre la Oficina de Control Interno y la Direccion de Financiancion de Vivienda.
</t>
    </r>
    <r>
      <rPr>
        <b/>
        <sz val="14"/>
        <rFont val="Times New Roman"/>
        <family val="1"/>
      </rPr>
      <t>AVANCE PORCENTUAL</t>
    </r>
    <r>
      <rPr>
        <sz val="14"/>
        <rFont val="Times New Roman"/>
        <family val="1"/>
      </rPr>
      <t xml:space="preserve">
65%
</t>
    </r>
    <r>
      <rPr>
        <b/>
        <sz val="14"/>
        <rFont val="Times New Roman"/>
        <family val="1"/>
      </rPr>
      <t>CONCEPTO</t>
    </r>
    <r>
      <rPr>
        <sz val="14"/>
        <rFont val="Times New Roman"/>
        <family val="1"/>
      </rPr>
      <t xml:space="preserve">
La acción se conceptúa </t>
    </r>
    <r>
      <rPr>
        <b/>
        <sz val="14"/>
        <rFont val="Times New Roman"/>
        <family val="1"/>
      </rPr>
      <t xml:space="preserve">INFECTIVA
</t>
    </r>
    <r>
      <rPr>
        <sz val="14"/>
        <rFont val="Times New Roman"/>
        <family val="1"/>
      </rPr>
      <t xml:space="preserve">
</t>
    </r>
    <r>
      <rPr>
        <b/>
        <sz val="14"/>
        <rFont val="Times New Roman"/>
        <family val="1"/>
      </rPr>
      <t>RECOMENDACIONES:</t>
    </r>
    <r>
      <rPr>
        <sz val="14"/>
        <rFont val="Times New Roman"/>
        <family val="1"/>
      </rPr>
      <t xml:space="preserve">
1. Los soportes que se aporten como evidencia deben contar con atributos de suficiencia, competencia, pertinencia, trazabilidad, completitud y relevancia, en tanto se encontraron varias de ellas que adolecen de este tipo de características. 
2. Actuar de manera temprana para que las acciones suscritas se cursen, gestionen e implementen dentro de los tiempos programados de tal manera que los soportes pueden ser entregados y examinados oportunamente y, de ser necesario, aprovisionar las alertas y observaciones para corregir las desviaciones que se detecten.
3. Compilar en un solo documento los soportes relacionados con comprobantes contables, Resoluciones de cierre contable, y de más documentos que permitan el cumplimiento de la acción, con el fin de asegurar su unicidad, prevenir la dispersión de documentos, mejorar las características y calidad de las evidencias y aumentar los niveles de confiabilidad y respaldo.
4. No obstante, dadas las dificultades antecedentes que se han registrado para el cumplimiento de la acción, esta Oficina realizará una verificación de la cuenta contable “19080102" en el marco del Trabajo de Aseguramiento que será iniciado próximamente para verificar su estado y determinar el curso de los hallazgos que originaron las acciones correctivas.
5.La dependencia respnsable debe proponer una nueva acción para darle tratamiento al hallazgo toda vez que la actual fue conceptuada como "</t>
    </r>
    <r>
      <rPr>
        <b/>
        <sz val="14"/>
        <rFont val="Times New Roman"/>
        <family val="1"/>
      </rPr>
      <t xml:space="preserve">INEFECTIVA"
</t>
    </r>
    <r>
      <rPr>
        <sz val="14"/>
        <rFont val="Times New Roman"/>
        <family val="1"/>
      </rPr>
      <t xml:space="preserve">
</t>
    </r>
  </si>
  <si>
    <r>
      <t>CORTE DEL SEGUIMIENTO</t>
    </r>
    <r>
      <rPr>
        <sz val="14"/>
        <rFont val="Times New Roman"/>
        <family val="1"/>
      </rPr>
      <t xml:space="preserve">
Agosto 2025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 xml:space="preserve">
VALORACIÓN DE LAS EVIDENCIAS
</t>
    </r>
    <r>
      <rPr>
        <sz val="14"/>
        <rFont val="Times New Roman"/>
        <family val="1"/>
      </rPr>
      <t xml:space="preserve">De acuerdo a lo establecido en la mesa de trabajo con la Subsecretaria de Gestión Financiera del 12 de julio de 2023, se suministra por parte del proceso memorando 2-2022-32911 del 2 de junio de 2022, dirigido a la Caja de Vivienda Popular  solicitando información  del programa de mejoramiento de vivienda  vigencia 2013 y 2014,   referenciando  140  actas por subsanar dentro del proceso de legalización contable que adelanta la secretaria, al igual  que  documento titulado " Estado Legalización Subsidio Distrital de Vivienda en Especie en la Modalidad de Mejoramiento Habitacional de Vivienda",  donde se relaciona 802 subsidios de mejoramiento de vivienda de la vigencia 2013 y 2014 de los cuales 662 cumplen los criterios de legalización,, de igual manera  y de acuerdo a lo concertado en la mesa de trabajo se amplia la fecha final para el cumplimiento de la acción,  para el 15 de octubre de 2023. Para el seguimiento del mes de diciembre el Proceso no aporta evidencias del cumplimiento de la acción., por tal motivo esta permanece en los mismos términos del seguimiento anterior. El proceso aporta para el presente seguimiento radicado No 3-2023-8915 del 7 de diciembre de 2023, por medio del cual se reporta y se relacionan las evidencias del monitoreo realizado a las acciones vigentes a cargo de la subdirección de recursos públicos, evidenciando memorando No 3-2023-5677 del 10 de agosto de 2023 en el cual se relaciona 324 subsidios que cumplen con los criterios de legalización correspondientes a la vigencia 2013 y 2014 , al igual que las actas de liquidación y conforme a la acción establecida, de los 1143 subsidios de mejoramiento habitacional  se han legalizado a la fecha 986. Se aportan documentos que evidencian las gestiones que se vienen realizando para la reconstrucción de los expedientes, la liquidación de los proyectos y la legalización de subsidios. Sin embargo, los soportes adolecen de registros idóneos que permitan comprobar que la cuantía por valor de $28,067,842,800 haya sido normalizada, depurada o legalizada, razón por la cual se mantiene el estado en las mismo estado del período anterior. Mediante radicado No. 3-2023-8915 la Subdirección de Recursos Públicos allegó descripción de la gestión y los soportes respecto de la implementación de la acción los cuales fueron valorados según radicado No. 3-2024-111 así: “Se aportan documentos que evidencian las gestiones que se vienen realizando para la reconstrucción de los expedientes, la liquidación de los proyectos y la legalización de subsidios. Sin embargo, los soportes adolecen de registros idóneos que permitan comprobar que la cuantía por valor de $28,067,842,800 haya sido normalizada, depurada o legalizada, razón por la cual se mantiene el estado en las mismas condiciones del período anterior. "más condiciones del período anterior. para el seguimiento de abril se aporta  por parte del proceso radicado No 3-2024 -531 del 23 de enero de 2024  relacionando la gestión adelantada para el cumplimiento de la acción aportando la Resolución No 446 del 30 de octubre de 2020  en la cual se  aprueba la depuración contable de 156 subsidios para la vigencia 2013  por un valor de $ 1.655.316.000, Memorando No 3-2023-5677 en  el cual se relaciona el comprobante contable entre los cuales se  constato  309 subsidios por un valor de $ 3.278.799.000 para la vigencia 2013, Memorando No 3-2023-8208 en  el cual se relaciona el comprobante contable entre los cuales se constato 28 subsidios por un valor de $ 297.108.000 vigencia 2013  y Memorando No 3-2023-9621 en  el cual se relaciona el comprobante contable entre los cuales se evidencia 249 subsidios por un valor de $2. 642.139.000 vigencia 2013 para un total de 742 subsidios  con un valor de $ 7.873.362.000, soportes  que permiten verificar la normalización y depuración del  65 % del monto total. por lo que se ajusta el avance porcentual de la acción. Mediante radicado No. 3-2025-9130 se aportaron todos los registros antecedentes y se reportó que "La información anteriormente descrita permite evidenciar que esta dependencia ha adelantado las gestiones necesarias para la legalización de los subsidios, lo cual se traduce en un total de 1.149 subsidios legalizados, por un valor de $12.332.754.000." Sin embargo, verificados los registros contables se encontró que lo realmente legalizado corresponde a una cuantía de $12.332.210.688 quedando como saldo de la cuenta contable recursos por $15.971.094.059 al 31 de agosto de 2025. De acuerdo con lo anterior, queda como registro de avance de la acción  Para Septiembre del 2025 mediante el memorando 3-2025-9879 se agendó una mesa de trabajo organizada por la Oficina asesora de Control Interno, en la que participaron la Subdireccion de Recursos Publicos y la Subdireccion financiera se manifesto por parte de la Oficina de control interno que la accion sera conceptuada como INEFECTIVA, asi mismo la Subdireccion de Recursos Publicos cursará comunicación oficial enviando las evidencias del avance de las acciones a la fecha; adicionalmente se solicitará nuevamente la realización de la mesa de trabajo para evaluar la reformulación de estas acciones, debido a que, revisada la cuenta contable, la totalidad de los saldos no corresponden a la Subdirección de Recursos Públicos de acuerdo con los valores de la observación resultado del informe de auditoría interna.
Para el seguimiento de Octubre del 2025 se solicitó por parte de la oficina de Control interno un desgloce detallado de la cuenta 19080102 que fue solicitado mediante el memorando 3-2025-10479 y que fue contestado por la subdireccion financiera mediante el memorando 3-2025-10646, donde se recibio el desgloce solicitado dentro del anexo "ANX-2025-11001 2.xlsx", en el cual se identfica la cuente, el tercero y el monto.
Para Noviembre del 2025 se anexa el memorando 3-2025-12494, que contiene los resultados de la reunión que realizo entre la Oficina de Control Interno y la Direccion de Financiancion de Vivienda.
</t>
    </r>
    <r>
      <rPr>
        <b/>
        <sz val="14"/>
        <rFont val="Times New Roman"/>
        <family val="1"/>
      </rPr>
      <t xml:space="preserve">
AVANCE PORCENTUAL
</t>
    </r>
    <r>
      <rPr>
        <sz val="14"/>
        <rFont val="Times New Roman"/>
        <family val="1"/>
      </rPr>
      <t>84%</t>
    </r>
    <r>
      <rPr>
        <b/>
        <sz val="14"/>
        <rFont val="Times New Roman"/>
        <family val="1"/>
      </rPr>
      <t xml:space="preserve">
CONCEPTO
</t>
    </r>
    <r>
      <rPr>
        <sz val="14"/>
        <rFont val="Times New Roman"/>
        <family val="1"/>
      </rPr>
      <t>La acción se conceptúa</t>
    </r>
    <r>
      <rPr>
        <b/>
        <sz val="14"/>
        <rFont val="Times New Roman"/>
        <family val="1"/>
      </rPr>
      <t xml:space="preserve"> INFECTIVA
RECOMENDACIONES:
1. </t>
    </r>
    <r>
      <rPr>
        <sz val="14"/>
        <rFont val="Times New Roman"/>
        <family val="1"/>
      </rPr>
      <t>Los soportes que se aporten como evidencia deben contar con atributos de suficiencia, competencia, pertinencia, trazabilidad, completitud y relevancia, en tanto se encontraron varias de ellas que adolecen de este tipo de características. 
2. Actuar de manera temprana para que las acciones suscritas se cursen, gestionen e implementen dentro de los tiempos programados de tal manera que los soportes pueden ser entregados y examinados oportunamente y, de ser necesario, aprovisionar las alertas y observaciones para corregir las desviaciones que se detecten.
3. Compilar en un solo documento los soportes relacionados con comprobantes contables, Resoluciones de cierre contable, y de más documentos que permitan el cumplimiento de la acción, con el fin de asegurar su unicidad, prevenir la dispersión de documentos, mejorar las características y calidad de las evidencias y aumentar los niveles de confiabilidad y respaldo.
4. No obstante, dadas las dificultades antecedentes que se han registrado para el cumplimiento de la acción, esta Oficina realizará una verificación de la cuenta contable “19080102" en el marco del Trabajo de Aseguramiento que será iniciado próximamente para verificar su estado y determinar el curso de los hallazgos que originaron las acciones correctivas.
5.La dependencia responsable debe proponer una nueva acción para darle tratamiento al hallazgo toda vez que la actual fue conceptuada como</t>
    </r>
    <r>
      <rPr>
        <b/>
        <sz val="14"/>
        <rFont val="Times New Roman"/>
        <family val="1"/>
      </rPr>
      <t xml:space="preserve"> "INEFECTIVA"</t>
    </r>
    <r>
      <rPr>
        <sz val="14"/>
        <rFont val="Times New Roman"/>
        <family val="1"/>
      </rPr>
      <t xml:space="preserve">
</t>
    </r>
  </si>
  <si>
    <r>
      <t>CORTE DEL SEGUIMIENTO</t>
    </r>
    <r>
      <rPr>
        <sz val="14"/>
        <rFont val="Times New Roman"/>
        <family val="1"/>
      </rPr>
      <t xml:space="preserve">
Agosto 2025
</t>
    </r>
    <r>
      <rPr>
        <b/>
        <sz val="14"/>
        <rFont val="Times New Roman"/>
        <family val="1"/>
      </rPr>
      <t>EVIDENCIA</t>
    </r>
    <r>
      <rPr>
        <sz val="14"/>
        <rFont val="Times New Roman"/>
        <family val="1"/>
      </rPr>
      <t xml:space="preserve">
3-2024-4258
3-2025-9187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septiembre del 2025, no se encontró la evidencia que permita verificar el cumplimiento de esta acción, adicionalmente durante la mesa de trabajo que se realizó entre la Oficina de Control Interno y la Subdirección de Programas y Proyectos, se manifestó la imposibilidad de cumplir con esta acción, por lo que se conceptúa INCUMPLIDA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Se conceptúa la acción</t>
    </r>
    <r>
      <rPr>
        <b/>
        <sz val="14"/>
        <rFont val="Times New Roman"/>
        <family val="1"/>
      </rPr>
      <t xml:space="preserve"> INCUMPLIDA  HALLAZGO ABIERTO.</t>
    </r>
    <r>
      <rPr>
        <sz val="14"/>
        <rFont val="Times New Roman"/>
        <family val="1"/>
      </rPr>
      <t xml:space="preserve">
</t>
    </r>
    <r>
      <rPr>
        <b/>
        <sz val="14"/>
        <rFont val="Times New Roman"/>
        <family val="1"/>
      </rPr>
      <t>RECOMENDACION:</t>
    </r>
    <r>
      <rPr>
        <sz val="14"/>
        <rFont val="Times New Roman"/>
        <family val="1"/>
      </rPr>
      <t xml:space="preserve">
1. Los soportes que se aporten como evidencia deben contar con atributos de suficiencia, competencia, pertinencia, trazabilidad, completitud y relevancia. 
2. Actuar de manera temprana para que las acciones suscritas se cursen, gestionen e implementen dentro de los tiempos programados de tal manera que los soportes pueden ser entregados y examinados oportunamente y, de ser necesario, aprovisionar las alertas y observaciones para corregir las desviaciones que se detecten.
3.La dependencia responsable debe proponer una nueva acción para darle tratamiento al hallazgo toda vez que la actual fue conceptuada como "INCUMPLIDA"</t>
    </r>
  </si>
  <si>
    <r>
      <t>CORTE DEL SEGUIMIENTO</t>
    </r>
    <r>
      <rPr>
        <sz val="14"/>
        <rFont val="Times New Roman"/>
        <family val="1"/>
      </rPr>
      <t xml:space="preserve">
Agosto 2025
</t>
    </r>
    <r>
      <rPr>
        <b/>
        <sz val="14"/>
        <rFont val="Times New Roman"/>
        <family val="1"/>
      </rPr>
      <t>EVIDENCIA</t>
    </r>
    <r>
      <rPr>
        <sz val="14"/>
        <rFont val="Times New Roman"/>
        <family val="1"/>
      </rPr>
      <t xml:space="preserve">
3-2022-7928_1.pdf
3-2025-4513 Sol de capacitaciones.pdf
3-2025-4743_Rta 3-2025-4513 Capacitacion.pdf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se aporto como eviendecia  el memorando  3-2025-7928 mediante el cual se evidencia las evidencias y se cita el memorando previo que fue el 3-2025-4513 mediante el cual se realizo la solicitud de capacitacion de la la norma general del archivo y conformacion de expedientes, este memorando fue respondido con 3-2025-4743 en el cual se agendo la capacitacion titulada  "ENTRENAMIENTO DE GESTORES DOCUMENTALES 30 DE MAYO 2025 EN EL AUDITORIO SDHT - TEMAS 
ARCHIVÍSTICOS" que fue generada por la subdireccion administrativa, sin embargo esta capacitacion no corresponde a la que se indica de manera expresa en la accion formulada, por lo que se conceptua la accion en ejecución por fuera de los terminos establecidos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La accion se conceptua </t>
    </r>
    <r>
      <rPr>
        <b/>
        <sz val="14"/>
        <rFont val="Times New Roman"/>
        <family val="1"/>
      </rPr>
      <t xml:space="preserve">INCUMPLIDA - FUERA DE LOS TERMINOS y el hallazgo ABIERTO
</t>
    </r>
  </si>
  <si>
    <r>
      <t>CORTE DEL SEGUIMIENTO</t>
    </r>
    <r>
      <rPr>
        <sz val="14"/>
        <rFont val="Times New Roman"/>
        <family val="1"/>
      </rPr>
      <t xml:space="preserve">
Agosto 2025
</t>
    </r>
    <r>
      <rPr>
        <b/>
        <sz val="14"/>
        <rFont val="Times New Roman"/>
        <family val="1"/>
      </rPr>
      <t>EVIDENCIA</t>
    </r>
    <r>
      <rPr>
        <sz val="14"/>
        <rFont val="Times New Roman"/>
        <family val="1"/>
      </rPr>
      <t xml:space="preserve">
3-2025-7928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Para el seguimiento de Agosto del 2025 no fue posible medir el avance de esta accion 
</t>
    </r>
    <r>
      <rPr>
        <b/>
        <sz val="14"/>
        <rFont val="Times New Roman"/>
        <family val="1"/>
      </rPr>
      <t>AVANCE PORCENTUAL</t>
    </r>
    <r>
      <rPr>
        <sz val="14"/>
        <rFont val="Times New Roman"/>
        <family val="1"/>
      </rPr>
      <t xml:space="preserve">
0%
</t>
    </r>
    <r>
      <rPr>
        <b/>
        <sz val="14"/>
        <rFont val="Times New Roman"/>
        <family val="1"/>
      </rPr>
      <t>CONCEPTO
La accion se conceptua INCUMPLIDA - FUERA DE LOS TERMINOS y el hallazgo ABIERTO</t>
    </r>
    <r>
      <rPr>
        <sz val="14"/>
        <rFont val="Times New Roman"/>
        <family val="1"/>
      </rPr>
      <t xml:space="preserve">
</t>
    </r>
  </si>
  <si>
    <r>
      <t>CORTE DEL SEGUIMIENTO</t>
    </r>
    <r>
      <rPr>
        <sz val="14"/>
        <rFont val="Times New Roman"/>
        <family val="1"/>
      </rPr>
      <t xml:space="preserve">
Agosto 2025
</t>
    </r>
    <r>
      <rPr>
        <b/>
        <sz val="14"/>
        <rFont val="Times New Roman"/>
        <family val="1"/>
      </rPr>
      <t>EVIDENCIA</t>
    </r>
    <r>
      <rPr>
        <sz val="14"/>
        <rFont val="Times New Roman"/>
        <family val="1"/>
      </rPr>
      <t xml:space="preserve">
3-2025-9153_1.pdf
Correo 1 de oct.pdf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aporta evidencia sufieciente para este seguimiento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La accion se conceptua INCUMPLIDA - FUERA DE LOS TERMINOS y el hallazgo ABIERTO</t>
    </r>
  </si>
  <si>
    <r>
      <t>CORTE DEL SEGUIMIENTO</t>
    </r>
    <r>
      <rPr>
        <sz val="14"/>
        <rFont val="Times New Roman"/>
        <family val="1"/>
      </rPr>
      <t xml:space="preserve">
Agosto 2025
</t>
    </r>
    <r>
      <rPr>
        <b/>
        <sz val="14"/>
        <rFont val="Times New Roman"/>
        <family val="1"/>
      </rPr>
      <t>EVIDENCIA</t>
    </r>
    <r>
      <rPr>
        <sz val="14"/>
        <rFont val="Times New Roman"/>
        <family val="1"/>
      </rPr>
      <t xml:space="preserve">
No se cuenta con soportes de avance para la valoración al presente corte.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registran avances.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La accion se conceptua INCUMPLIDA - FUERA DE LOS TERMINOS y el hallazgo ABIERTO</t>
    </r>
  </si>
  <si>
    <r>
      <t>CORTE DEL SEGUIMIENTO</t>
    </r>
    <r>
      <rPr>
        <sz val="11"/>
        <color rgb="FFFF0000"/>
        <rFont val="Calibri"/>
        <family val="2"/>
        <scheme val="minor"/>
      </rPr>
      <t xml:space="preserve">
Agosto 2025
</t>
    </r>
    <r>
      <rPr>
        <b/>
        <sz val="11"/>
        <color rgb="FFFF0000"/>
        <rFont val="Calibri"/>
        <family val="2"/>
        <scheme val="minor"/>
      </rPr>
      <t>EVIDENCIA</t>
    </r>
    <r>
      <rPr>
        <sz val="11"/>
        <color rgb="FFFF0000"/>
        <rFont val="Calibri"/>
        <family val="2"/>
        <scheme val="minor"/>
      </rPr>
      <t xml:space="preserve">
No se cuenta con soportes de avance para la valoración al presente corte.
</t>
    </r>
    <r>
      <rPr>
        <b/>
        <sz val="11"/>
        <color rgb="FFFF0000"/>
        <rFont val="Calibri"/>
        <family val="2"/>
        <scheme val="minor"/>
      </rPr>
      <t>UBICACION</t>
    </r>
    <r>
      <rPr>
        <sz val="11"/>
        <color rgb="FFFF0000"/>
        <rFont val="Calibri"/>
        <family val="2"/>
        <scheme val="minor"/>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1"/>
        <color rgb="FFFF0000"/>
        <rFont val="Calibri"/>
        <family val="2"/>
        <scheme val="minor"/>
      </rPr>
      <t>VALORACIÓN DE LAS EVIDENCIAS</t>
    </r>
    <r>
      <rPr>
        <sz val="11"/>
        <color rgb="FFFF0000"/>
        <rFont val="Calibri"/>
        <family val="2"/>
        <scheme val="minor"/>
      </rPr>
      <t xml:space="preserve">
No se realiza valoración toda vez que a la fecha no se registran avances.
</t>
    </r>
    <r>
      <rPr>
        <b/>
        <sz val="11"/>
        <color rgb="FFFF0000"/>
        <rFont val="Calibri"/>
        <family val="2"/>
        <scheme val="minor"/>
      </rPr>
      <t>AVANCE PORCENTUAL</t>
    </r>
    <r>
      <rPr>
        <sz val="11"/>
        <color rgb="FFFF0000"/>
        <rFont val="Calibri"/>
        <family val="2"/>
        <scheme val="minor"/>
      </rPr>
      <t xml:space="preserve">
0%
</t>
    </r>
    <r>
      <rPr>
        <b/>
        <sz val="11"/>
        <color rgb="FFFF0000"/>
        <rFont val="Calibri"/>
        <family val="2"/>
        <scheme val="minor"/>
      </rPr>
      <t>CONCEPTO</t>
    </r>
    <r>
      <rPr>
        <sz val="11"/>
        <color rgb="FFFF0000"/>
        <rFont val="Calibri"/>
        <family val="2"/>
        <scheme val="minor"/>
      </rPr>
      <t xml:space="preserve">
La accion se conceptua INCUMPLIDA - FUERA DE LOS TERMINOS y el hallazgo ABIERTO</t>
    </r>
  </si>
  <si>
    <r>
      <t>CORTE DEL SEGUIMIENTO</t>
    </r>
    <r>
      <rPr>
        <sz val="14"/>
        <rFont val="Times New Roman"/>
        <family val="1"/>
      </rPr>
      <t xml:space="preserve">
Agosto 2025
</t>
    </r>
    <r>
      <rPr>
        <b/>
        <sz val="14"/>
        <rFont val="Times New Roman"/>
        <family val="1"/>
      </rPr>
      <t>EVIDENCIA</t>
    </r>
    <r>
      <rPr>
        <sz val="14"/>
        <rFont val="Times New Roman"/>
        <family val="1"/>
      </rPr>
      <t xml:space="preserve">
No se cuenta con soportes de avance para la valoración al presente corte.
</t>
    </r>
    <r>
      <rPr>
        <b/>
        <sz val="14"/>
        <rFont val="Times New Roman"/>
        <family val="1"/>
      </rPr>
      <t>UBICACION</t>
    </r>
    <r>
      <rPr>
        <sz val="14"/>
        <rFont val="Times New Roman"/>
        <family val="1"/>
      </rPr>
      <t xml:space="preserve">
https://sdht.sharepoint.com/sites/OficinadeControlInterno/VIGENCIA%202025/Forms/AllItems.aspx?id=%2Fsites%2FOficinadeControlInterno%2FVIGENCIA%202025%2FEvaluaci%C3%B3n%20y%20Seguimiento%2FPlan%20de%20Mejoramiento%20Institucional%2F2025&amp;newTargetListUrl=%2Fsites%2FOficinadeControlInterno%2FVIGENCIA%202025&amp;viewpath=%2Fsites%2FOficinadeControlInterno%2FVIGENCIA%202025%2FForms%2FAllItems%2Easpx
Equipo del Jefe de la Oficina de Control Interno
Sistema Integrado de Gestión Documental SIGA
</t>
    </r>
    <r>
      <rPr>
        <b/>
        <sz val="14"/>
        <rFont val="Times New Roman"/>
        <family val="1"/>
      </rPr>
      <t>VALORACIÓN DE LAS EVIDENCIAS</t>
    </r>
    <r>
      <rPr>
        <sz val="14"/>
        <rFont val="Times New Roman"/>
        <family val="1"/>
      </rPr>
      <t xml:space="preserve">
No se realiza valoración toda vez que a la fecha no se registran avances.
</t>
    </r>
    <r>
      <rPr>
        <b/>
        <sz val="14"/>
        <rFont val="Times New Roman"/>
        <family val="1"/>
      </rPr>
      <t>AVANCE PORCENTUAL</t>
    </r>
    <r>
      <rPr>
        <sz val="14"/>
        <rFont val="Times New Roman"/>
        <family val="1"/>
      </rPr>
      <t xml:space="preserve">
0%
</t>
    </r>
    <r>
      <rPr>
        <b/>
        <sz val="14"/>
        <rFont val="Times New Roman"/>
        <family val="1"/>
      </rPr>
      <t>CONCEPTO</t>
    </r>
    <r>
      <rPr>
        <sz val="14"/>
        <rFont val="Times New Roman"/>
        <family val="1"/>
      </rPr>
      <t xml:space="preserve">
La accion se conceptua </t>
    </r>
    <r>
      <rPr>
        <b/>
        <sz val="14"/>
        <rFont val="Times New Roman"/>
        <family val="1"/>
      </rPr>
      <t>INCUMPLIDA - FUERA DE LOS TERMINOS y el hallazgo ABIERTO</t>
    </r>
  </si>
  <si>
    <t>3-2025-11130
Anexo tecnico_EQUIPO METROLOGICO.pdf
3-2025-12465</t>
  </si>
  <si>
    <t>3-2025-11130
carpetahttps://sdht.sharepoint.com/:f:/r/sites/site.subdireccion.programasyproyectos/Documentos%20compartidos/PlanMejoramientoExterno/NO%20CONFORMIDAD%20MAYOR%201?csf=1&amp;web=1&amp;e=Iv63lv 
Acta Basculas Fuera de
 Servicio. pdf 
3-2025-12465</t>
  </si>
  <si>
    <t>3-2025-11130
 3-2025-11564
Anexo tecnico.pdf
Estudio del sector.pdf
Estudios previos.pdf
3-2025-12465</t>
  </si>
  <si>
    <t>|</t>
  </si>
  <si>
    <t>3-2025-11131
2. SECRETARIA DISTRITAL DEL HABITAT - 144723.pdf
WhatsApp Image 2025-11-26 at 5.00.22 PM (1),png
3-2025-12465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</si>
</sst>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mm/yyyy;@"/>
  </numFmts>
  <fonts count="20" x14ac:knownFonts="1">
    <font>
      <sz val="11"/>
      <color theme="1"/>
      <name val="Calibri"/>
      <family val="2"/>
      <scheme val="minor"/>
    </font>
    <font>
      <b/>
      <sz val="11"/>
      <color theme="1"/>
      <name val="Calibri"/>
      <family val="2"/>
      <scheme val="minor"/>
    </font>
    <font>
      <b/>
      <sz val="14"/>
      <color theme="1"/>
      <name val="Calibri"/>
      <family val="2"/>
      <scheme val="minor"/>
    </font>
    <font>
      <sz val="8"/>
      <color indexed="81"/>
      <name val="Tahoma"/>
      <family val="2"/>
    </font>
    <font>
      <sz val="9"/>
      <color indexed="81"/>
      <name val="Tahoma"/>
      <family val="2"/>
    </font>
    <font>
      <b/>
      <sz val="12"/>
      <color indexed="81"/>
      <name val="Tahoma"/>
      <family val="2"/>
    </font>
    <font>
      <sz val="10"/>
      <name val="Arial"/>
      <family val="2"/>
    </font>
    <font>
      <sz val="8"/>
      <name val="Calibri"/>
      <family val="2"/>
      <scheme val="minor"/>
    </font>
    <font>
      <sz val="11"/>
      <color theme="1"/>
      <name val="Calibri"/>
      <family val="2"/>
      <scheme val="minor"/>
    </font>
    <font>
      <sz val="10"/>
      <name val="Arial"/>
      <family val="2"/>
      <charset val="1"/>
    </font>
    <font>
      <sz val="14"/>
      <name val="Times New Roman"/>
      <family val="1"/>
    </font>
    <font>
      <b/>
      <sz val="14"/>
      <name val="Times New Roman"/>
      <family val="1"/>
    </font>
    <font>
      <b/>
      <u/>
      <sz val="14"/>
      <name val="Times New Roman"/>
      <family val="1"/>
    </font>
    <font>
      <u/>
      <sz val="11"/>
      <color theme="10"/>
      <name val="Calibri"/>
      <family val="2"/>
      <scheme val="minor"/>
    </font>
    <font>
      <sz val="11"/>
      <color rgb="FFFF0000"/>
      <name val="Calibri"/>
      <family val="2"/>
      <scheme val="minor"/>
    </font>
    <font>
      <b/>
      <sz val="11"/>
      <color rgb="FFFF0000"/>
      <name val="Calibri"/>
      <family val="2"/>
      <scheme val="minor"/>
    </font>
    <font>
      <u/>
      <sz val="14"/>
      <name val="Times New Roman"/>
      <family val="1"/>
    </font>
    <font>
      <sz val="10"/>
      <name val="Times New Roman"/>
      <family val="1"/>
    </font>
    <font>
      <sz val="10"/>
      <color theme="1"/>
      <name val="Times New Roman"/>
      <family val="1"/>
    </font>
    <font>
      <sz val="14"/>
      <color theme="1"/>
      <name val="Times New Roman"/>
      <family val="1"/>
    </font>
  </fonts>
  <fills count="12">
    <fill>
      <patternFill patternType="none"/>
    </fill>
    <fill>
      <patternFill patternType="gray125"/>
    </fill>
    <fill>
      <patternFill patternType="solid">
        <fgColor rgb="FFD9E1F2"/>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00"/>
        <bgColor rgb="FF000000"/>
      </patternFill>
    </fill>
    <fill>
      <patternFill patternType="solid">
        <fgColor rgb="FFFFC000"/>
        <bgColor indexed="64"/>
      </patternFill>
    </fill>
    <fill>
      <patternFill patternType="solid">
        <fgColor rgb="FF00FF00"/>
        <bgColor indexed="64"/>
      </patternFill>
    </fill>
    <fill>
      <patternFill patternType="solid">
        <fgColor rgb="FF00B0F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8">
    <xf numFmtId="0" fontId="0"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9" fillId="0" borderId="0"/>
    <xf numFmtId="0" fontId="13" fillId="0" borderId="0" applyNumberFormat="0" applyFill="0" applyBorder="0" applyAlignment="0" applyProtection="0"/>
  </cellStyleXfs>
  <cellXfs count="163">
    <xf numFmtId="0" fontId="0" fillId="0" borderId="0" xfId="0"/>
    <xf numFmtId="0" fontId="1" fillId="2" borderId="0" xfId="0" applyFont="1" applyFill="1" applyAlignment="1">
      <alignment horizontal="center"/>
    </xf>
    <xf numFmtId="9" fontId="0" fillId="0" borderId="0" xfId="0" applyNumberFormat="1"/>
    <xf numFmtId="0" fontId="2" fillId="0" borderId="0" xfId="0" applyFont="1"/>
    <xf numFmtId="0" fontId="1" fillId="0" borderId="0" xfId="0" applyFont="1"/>
    <xf numFmtId="0" fontId="0" fillId="0" borderId="0" xfId="0" applyAlignment="1">
      <alignment wrapText="1"/>
    </xf>
    <xf numFmtId="0" fontId="0" fillId="0" borderId="0" xfId="0" applyAlignment="1">
      <alignment horizontal="center"/>
    </xf>
    <xf numFmtId="0" fontId="10" fillId="0" borderId="1" xfId="0" applyFont="1" applyBorder="1" applyAlignment="1">
      <alignment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6" borderId="1" xfId="0" applyFont="1" applyFill="1" applyBorder="1" applyAlignment="1">
      <alignment horizontal="center" vertical="center"/>
    </xf>
    <xf numFmtId="0" fontId="10" fillId="0" borderId="7" xfId="0" applyFont="1" applyBorder="1" applyAlignment="1">
      <alignment horizontal="center" vertical="center" wrapText="1"/>
    </xf>
    <xf numFmtId="1" fontId="10" fillId="0" borderId="1" xfId="0" applyNumberFormat="1" applyFont="1" applyBorder="1" applyAlignment="1">
      <alignment vertical="center"/>
    </xf>
    <xf numFmtId="1"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10" fillId="0" borderId="1" xfId="0" applyFont="1" applyBorder="1" applyAlignment="1">
      <alignment vertical="center" wrapText="1"/>
    </xf>
    <xf numFmtId="0" fontId="10" fillId="6" borderId="1"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0" fillId="0" borderId="0" xfId="0" applyFont="1" applyAlignment="1">
      <alignment wrapText="1"/>
    </xf>
    <xf numFmtId="0" fontId="10" fillId="0" borderId="8"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9" fontId="10" fillId="0" borderId="1" xfId="0" applyNumberFormat="1" applyFont="1" applyBorder="1" applyAlignment="1">
      <alignment horizontal="center" vertical="center"/>
    </xf>
    <xf numFmtId="0" fontId="10" fillId="10" borderId="1" xfId="0" applyFont="1" applyFill="1" applyBorder="1" applyAlignment="1">
      <alignment horizontal="center" vertical="center" wrapText="1"/>
    </xf>
    <xf numFmtId="0" fontId="10" fillId="0" borderId="1" xfId="0" applyFont="1" applyBorder="1"/>
    <xf numFmtId="14" fontId="11" fillId="0" borderId="1" xfId="0" applyNumberFormat="1" applyFont="1" applyBorder="1" applyAlignment="1">
      <alignment horizontal="center" vertical="center" wrapText="1"/>
    </xf>
    <xf numFmtId="1" fontId="10" fillId="6" borderId="1" xfId="0" applyNumberFormat="1" applyFont="1" applyFill="1" applyBorder="1" applyAlignment="1">
      <alignment horizontal="center" vertical="center"/>
    </xf>
    <xf numFmtId="0" fontId="10" fillId="8" borderId="1" xfId="0" applyFont="1" applyFill="1" applyBorder="1" applyAlignment="1">
      <alignment horizontal="center" vertical="center" wrapText="1"/>
    </xf>
    <xf numFmtId="0" fontId="11" fillId="0" borderId="6" xfId="0" applyFont="1"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9" fontId="10" fillId="6" borderId="1" xfId="0" applyNumberFormat="1" applyFont="1" applyFill="1" applyBorder="1" applyAlignment="1">
      <alignment horizontal="center" vertical="center"/>
    </xf>
    <xf numFmtId="0" fontId="11" fillId="6" borderId="6" xfId="0" applyFont="1" applyFill="1" applyBorder="1" applyAlignment="1">
      <alignment horizontal="center" vertical="center"/>
    </xf>
    <xf numFmtId="0" fontId="10" fillId="0" borderId="6" xfId="0" applyFont="1" applyBorder="1" applyAlignment="1">
      <alignment horizontal="center" vertical="center"/>
    </xf>
    <xf numFmtId="0" fontId="10" fillId="7" borderId="1" xfId="0" applyFont="1" applyFill="1" applyBorder="1" applyAlignment="1">
      <alignment horizontal="justify" vertical="center" wrapText="1"/>
    </xf>
    <xf numFmtId="0" fontId="10" fillId="0" borderId="1" xfId="0" applyFont="1" applyBorder="1" applyAlignment="1" applyProtection="1">
      <alignment horizontal="justify" vertical="center" wrapText="1"/>
      <protection hidden="1"/>
    </xf>
    <xf numFmtId="165" fontId="10" fillId="0" borderId="1" xfId="1" applyNumberFormat="1" applyFont="1" applyBorder="1" applyAlignment="1" applyProtection="1">
      <alignment horizontal="justify" vertical="center" wrapText="1"/>
      <protection hidden="1"/>
    </xf>
    <xf numFmtId="9" fontId="10" fillId="0" borderId="1" xfId="0" applyNumberFormat="1" applyFont="1" applyBorder="1" applyAlignment="1">
      <alignment horizontal="center" vertical="center" wrapText="1"/>
    </xf>
    <xf numFmtId="0" fontId="10" fillId="0" borderId="1" xfId="1" applyFont="1" applyBorder="1" applyAlignment="1" applyProtection="1">
      <alignment horizontal="center" vertical="center" wrapText="1"/>
      <protection hidden="1"/>
    </xf>
    <xf numFmtId="0" fontId="10" fillId="0" borderId="1" xfId="1" applyFont="1" applyBorder="1" applyAlignment="1">
      <alignment horizontal="center" vertical="center" wrapText="1"/>
    </xf>
    <xf numFmtId="1" fontId="10" fillId="0" borderId="1" xfId="0" applyNumberFormat="1" applyFont="1" applyBorder="1" applyAlignment="1">
      <alignment horizontal="center" vertical="center" wrapText="1"/>
    </xf>
    <xf numFmtId="9" fontId="10" fillId="0" borderId="1" xfId="3"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xf>
    <xf numFmtId="0" fontId="10" fillId="5" borderId="1" xfId="0" applyFont="1" applyFill="1" applyBorder="1" applyAlignment="1">
      <alignment horizontal="center" vertical="center" wrapText="1"/>
    </xf>
    <xf numFmtId="9" fontId="10" fillId="0" borderId="1" xfId="0" applyNumberFormat="1" applyFont="1" applyBorder="1" applyAlignment="1">
      <alignment vertical="center" wrapText="1"/>
    </xf>
    <xf numFmtId="0" fontId="11" fillId="0" borderId="1" xfId="0" applyFont="1" applyBorder="1" applyAlignment="1">
      <alignment horizontal="justify" vertical="center" wrapText="1"/>
    </xf>
    <xf numFmtId="0" fontId="10" fillId="4" borderId="1" xfId="1" applyFont="1" applyFill="1" applyBorder="1" applyAlignment="1" applyProtection="1">
      <alignment vertical="center" wrapText="1"/>
      <protection hidden="1"/>
    </xf>
    <xf numFmtId="1" fontId="10" fillId="0" borderId="1" xfId="0" applyNumberFormat="1" applyFont="1" applyBorder="1" applyAlignment="1">
      <alignment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center" vertical="center"/>
    </xf>
    <xf numFmtId="9" fontId="10" fillId="9" borderId="1" xfId="0" applyNumberFormat="1" applyFont="1" applyFill="1" applyBorder="1" applyAlignment="1">
      <alignment horizontal="center" vertical="center"/>
    </xf>
    <xf numFmtId="0" fontId="10" fillId="0" borderId="0" xfId="0" applyFont="1" applyAlignment="1">
      <alignment horizontal="center" vertical="center"/>
    </xf>
    <xf numFmtId="14" fontId="10" fillId="4" borderId="1" xfId="2" applyNumberFormat="1" applyFont="1" applyFill="1" applyBorder="1" applyAlignment="1" applyProtection="1">
      <alignment horizontal="center" vertical="center" wrapText="1"/>
      <protection hidden="1"/>
    </xf>
    <xf numFmtId="0" fontId="10" fillId="8" borderId="8" xfId="0" applyFont="1" applyFill="1" applyBorder="1" applyAlignment="1">
      <alignment horizontal="center" vertical="center" wrapText="1"/>
    </xf>
    <xf numFmtId="0" fontId="10" fillId="8" borderId="1" xfId="0" applyFont="1" applyFill="1" applyBorder="1" applyAlignment="1">
      <alignment horizontal="justify" vertical="center" wrapText="1"/>
    </xf>
    <xf numFmtId="9" fontId="10" fillId="8" borderId="1" xfId="0" applyNumberFormat="1" applyFont="1" applyFill="1" applyBorder="1" applyAlignment="1">
      <alignment horizontal="center" vertical="center" wrapText="1"/>
    </xf>
    <xf numFmtId="0" fontId="10" fillId="8" borderId="1" xfId="0" applyFont="1" applyFill="1" applyBorder="1"/>
    <xf numFmtId="14" fontId="11" fillId="8" borderId="1" xfId="0" applyNumberFormat="1" applyFont="1" applyFill="1" applyBorder="1" applyAlignment="1">
      <alignment horizontal="center" vertical="center" wrapText="1"/>
    </xf>
    <xf numFmtId="0" fontId="10" fillId="8" borderId="6" xfId="0" applyFont="1" applyFill="1" applyBorder="1" applyAlignment="1">
      <alignment horizontal="center" vertical="center"/>
    </xf>
    <xf numFmtId="0" fontId="10" fillId="8" borderId="0" xfId="0" applyFont="1" applyFill="1"/>
    <xf numFmtId="49" fontId="10" fillId="8"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xf>
    <xf numFmtId="9" fontId="10" fillId="8" borderId="1"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1" fontId="10" fillId="8" borderId="1" xfId="0" applyNumberFormat="1" applyFont="1" applyFill="1" applyBorder="1" applyAlignment="1">
      <alignment horizontal="center" vertical="center"/>
    </xf>
    <xf numFmtId="9" fontId="10" fillId="8" borderId="6" xfId="0" applyNumberFormat="1" applyFont="1" applyFill="1" applyBorder="1" applyAlignment="1">
      <alignment horizontal="center" vertical="center"/>
    </xf>
    <xf numFmtId="0" fontId="10" fillId="0" borderId="0" xfId="0" applyFont="1"/>
    <xf numFmtId="0" fontId="11" fillId="8"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9" fontId="10" fillId="0" borderId="1" xfId="0" applyNumberFormat="1" applyFont="1" applyBorder="1" applyAlignment="1" applyProtection="1">
      <alignment horizontal="center" vertical="center" wrapText="1"/>
      <protection hidden="1"/>
    </xf>
    <xf numFmtId="9" fontId="10" fillId="0" borderId="1" xfId="6" applyNumberFormat="1" applyFont="1" applyBorder="1" applyAlignment="1" applyProtection="1">
      <alignment horizontal="center" vertical="center" wrapText="1"/>
      <protection hidden="1"/>
    </xf>
    <xf numFmtId="14" fontId="10" fillId="0" borderId="1" xfId="4" applyNumberFormat="1" applyFont="1" applyBorder="1" applyAlignment="1" applyProtection="1">
      <alignment horizontal="center" vertical="center" wrapText="1"/>
      <protection hidden="1"/>
    </xf>
    <xf numFmtId="9" fontId="10" fillId="0" borderId="1" xfId="0" applyNumberFormat="1" applyFont="1" applyBorder="1" applyAlignment="1" applyProtection="1">
      <alignment horizontal="center" vertical="center"/>
      <protection locked="0"/>
    </xf>
    <xf numFmtId="14" fontId="10" fillId="0" borderId="1" xfId="0" applyNumberFormat="1" applyFont="1" applyBorder="1" applyAlignment="1" applyProtection="1">
      <alignment horizontal="center" vertical="center" wrapText="1"/>
      <protection hidden="1"/>
    </xf>
    <xf numFmtId="165" fontId="10" fillId="0" borderId="1" xfId="0" applyNumberFormat="1" applyFont="1" applyBorder="1" applyAlignment="1" applyProtection="1">
      <alignment horizontal="center" vertical="center" wrapText="1"/>
      <protection hidden="1"/>
    </xf>
    <xf numFmtId="14" fontId="10" fillId="0" borderId="1" xfId="1" applyNumberFormat="1" applyFont="1" applyBorder="1" applyAlignment="1" applyProtection="1">
      <alignment horizontal="center" vertical="center"/>
      <protection hidden="1"/>
    </xf>
    <xf numFmtId="0" fontId="10" fillId="0" borderId="1" xfId="5" applyFont="1" applyBorder="1" applyAlignment="1" applyProtection="1">
      <alignment horizontal="center" vertical="center" wrapText="1"/>
      <protection hidden="1"/>
    </xf>
    <xf numFmtId="14" fontId="10" fillId="0" borderId="1" xfId="5" applyNumberFormat="1" applyFont="1" applyBorder="1" applyAlignment="1" applyProtection="1">
      <alignment horizontal="center" vertical="center" wrapText="1"/>
      <protection hidden="1"/>
    </xf>
    <xf numFmtId="1" fontId="10" fillId="0" borderId="1" xfId="0" applyNumberFormat="1" applyFont="1" applyBorder="1" applyAlignment="1" applyProtection="1">
      <alignment horizontal="center" vertical="center" wrapText="1"/>
      <protection hidden="1"/>
    </xf>
    <xf numFmtId="14" fontId="10" fillId="0" borderId="1" xfId="0" applyNumberFormat="1" applyFont="1" applyBorder="1" applyAlignment="1" applyProtection="1">
      <alignment horizontal="center" vertical="center"/>
      <protection hidden="1"/>
    </xf>
    <xf numFmtId="0" fontId="10" fillId="0" borderId="2" xfId="0" applyFont="1" applyBorder="1" applyAlignment="1">
      <alignment horizontal="justify" vertical="center" wrapText="1"/>
    </xf>
    <xf numFmtId="0" fontId="10" fillId="0" borderId="2" xfId="0" applyFont="1" applyBorder="1" applyAlignment="1">
      <alignment horizontal="center" vertical="center"/>
    </xf>
    <xf numFmtId="9" fontId="10" fillId="0" borderId="2" xfId="0" applyNumberFormat="1" applyFont="1" applyBorder="1" applyAlignment="1">
      <alignment horizontal="center" vertical="center"/>
    </xf>
    <xf numFmtId="0" fontId="10" fillId="0" borderId="2" xfId="0" applyFont="1" applyBorder="1"/>
    <xf numFmtId="14" fontId="11"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xf>
    <xf numFmtId="1" fontId="10" fillId="6" borderId="2" xfId="0" applyNumberFormat="1" applyFont="1" applyFill="1" applyBorder="1" applyAlignment="1">
      <alignment horizontal="center" vertical="center"/>
    </xf>
    <xf numFmtId="0" fontId="10" fillId="0" borderId="0" xfId="0" applyFont="1" applyAlignment="1">
      <alignment vertical="center"/>
    </xf>
    <xf numFmtId="164" fontId="10" fillId="0" borderId="0" xfId="0" applyNumberFormat="1" applyFont="1" applyAlignment="1">
      <alignment horizontal="center"/>
    </xf>
    <xf numFmtId="14" fontId="10" fillId="0" borderId="0" xfId="0" applyNumberFormat="1" applyFont="1" applyAlignment="1">
      <alignment horizontal="center" vertical="center"/>
    </xf>
    <xf numFmtId="0" fontId="10" fillId="0" borderId="0" xfId="0" applyFont="1" applyAlignment="1">
      <alignment vertical="center" wrapText="1"/>
    </xf>
    <xf numFmtId="0" fontId="10" fillId="0" borderId="8" xfId="0" applyFont="1" applyBorder="1" applyAlignment="1">
      <alignment vertical="center"/>
    </xf>
    <xf numFmtId="0" fontId="10" fillId="0" borderId="8" xfId="0" applyFont="1" applyBorder="1" applyAlignment="1">
      <alignment vertical="center" wrapText="1"/>
    </xf>
    <xf numFmtId="49" fontId="10" fillId="0" borderId="2"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11" fillId="0" borderId="2" xfId="0" applyFont="1" applyBorder="1" applyAlignment="1">
      <alignment horizontal="center" vertical="center" wrapText="1"/>
    </xf>
    <xf numFmtId="0" fontId="10" fillId="8" borderId="2" xfId="0" applyFont="1" applyFill="1" applyBorder="1" applyAlignment="1">
      <alignment horizontal="center" vertical="center" wrapText="1"/>
    </xf>
    <xf numFmtId="0" fontId="10" fillId="0" borderId="6" xfId="0" applyFont="1" applyBorder="1" applyAlignment="1">
      <alignment vertical="center"/>
    </xf>
    <xf numFmtId="0" fontId="11" fillId="0" borderId="5" xfId="0" applyFont="1" applyBorder="1" applyAlignment="1">
      <alignment horizontal="center" vertical="center"/>
    </xf>
    <xf numFmtId="9" fontId="10" fillId="0" borderId="6" xfId="0" applyNumberFormat="1" applyFont="1" applyBorder="1" applyAlignment="1">
      <alignment horizontal="center" vertical="center"/>
    </xf>
    <xf numFmtId="14" fontId="15" fillId="0" borderId="1" xfId="0" applyNumberFormat="1" applyFont="1" applyBorder="1" applyAlignment="1">
      <alignment horizontal="center" vertical="center" wrapText="1"/>
    </xf>
    <xf numFmtId="0" fontId="14" fillId="0" borderId="1" xfId="0" applyFont="1" applyBorder="1" applyAlignment="1" applyProtection="1">
      <alignment horizontal="center" vertical="center" wrapText="1"/>
      <protection hidden="1"/>
    </xf>
    <xf numFmtId="9" fontId="14"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0" fillId="0" borderId="1" xfId="0" applyFont="1" applyBorder="1" applyAlignment="1" applyProtection="1">
      <alignment horizontal="center" vertical="center"/>
      <protection hidden="1"/>
    </xf>
    <xf numFmtId="9" fontId="10" fillId="0" borderId="1" xfId="0" applyNumberFormat="1" applyFont="1" applyBorder="1" applyAlignment="1" applyProtection="1">
      <alignment horizontal="center" vertical="center"/>
      <protection hidden="1"/>
    </xf>
    <xf numFmtId="0" fontId="10" fillId="0" borderId="1" xfId="0" quotePrefix="1" applyFont="1" applyBorder="1" applyAlignment="1" applyProtection="1">
      <alignment horizontal="justify" vertical="center" wrapText="1"/>
      <protection hidden="1"/>
    </xf>
    <xf numFmtId="0" fontId="10" fillId="0" borderId="1" xfId="0" quotePrefix="1" applyFont="1" applyBorder="1" applyAlignment="1" applyProtection="1">
      <alignment horizontal="center" vertical="center" wrapText="1"/>
      <protection hidden="1"/>
    </xf>
    <xf numFmtId="14" fontId="10" fillId="0" borderId="2" xfId="0" applyNumberFormat="1" applyFont="1" applyBorder="1" applyAlignment="1">
      <alignment horizontal="center" vertical="center"/>
    </xf>
    <xf numFmtId="0" fontId="10" fillId="4" borderId="1" xfId="0" applyFont="1" applyFill="1" applyBorder="1" applyAlignment="1" applyProtection="1">
      <alignment horizontal="justify" vertical="center" wrapText="1"/>
      <protection hidden="1"/>
    </xf>
    <xf numFmtId="9" fontId="10" fillId="6" borderId="1" xfId="0" applyNumberFormat="1" applyFont="1" applyFill="1" applyBorder="1" applyAlignment="1" applyProtection="1">
      <alignment horizontal="center" vertical="center" wrapText="1"/>
      <protection hidden="1"/>
    </xf>
    <xf numFmtId="0" fontId="10" fillId="0" borderId="1" xfId="0" applyFont="1" applyBorder="1" applyAlignment="1">
      <alignment wrapText="1"/>
    </xf>
    <xf numFmtId="0" fontId="10" fillId="8" borderId="1" xfId="0" applyFont="1" applyFill="1" applyBorder="1" applyAlignment="1" applyProtection="1">
      <alignment horizontal="center" vertical="center" wrapText="1"/>
      <protection hidden="1"/>
    </xf>
    <xf numFmtId="0" fontId="10" fillId="6" borderId="1" xfId="0" applyFont="1" applyFill="1" applyBorder="1" applyAlignment="1" applyProtection="1">
      <alignment horizontal="center" vertical="center" wrapText="1"/>
      <protection hidden="1"/>
    </xf>
    <xf numFmtId="0" fontId="10" fillId="0" borderId="1" xfId="0" applyFont="1" applyBorder="1" applyAlignment="1">
      <alignment horizontal="justify" vertical="center"/>
    </xf>
    <xf numFmtId="14" fontId="16" fillId="0" borderId="1" xfId="7" applyNumberFormat="1" applyFont="1" applyBorder="1" applyAlignment="1">
      <alignment horizontal="center" vertical="center" wrapText="1"/>
    </xf>
    <xf numFmtId="0" fontId="14" fillId="0" borderId="1" xfId="0" quotePrefix="1" applyFont="1" applyBorder="1" applyAlignment="1" applyProtection="1">
      <alignment horizontal="justify" vertical="center" wrapText="1"/>
      <protection hidden="1"/>
    </xf>
    <xf numFmtId="0" fontId="14" fillId="0" borderId="1" xfId="0" applyFont="1" applyBorder="1" applyAlignment="1">
      <alignment horizontal="justify" vertical="center" wrapText="1"/>
    </xf>
    <xf numFmtId="0" fontId="14" fillId="0" borderId="1" xfId="0" applyFont="1" applyBorder="1" applyAlignment="1">
      <alignment horizontal="center" vertical="center"/>
    </xf>
    <xf numFmtId="14" fontId="14" fillId="0" borderId="1" xfId="0" applyNumberFormat="1"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49" fontId="14" fillId="0" borderId="1" xfId="0" applyNumberFormat="1" applyFont="1" applyBorder="1" applyAlignment="1" applyProtection="1">
      <alignment horizontal="center" vertical="center" wrapText="1"/>
      <protection hidden="1"/>
    </xf>
    <xf numFmtId="0" fontId="14" fillId="0" borderId="1" xfId="0" quotePrefix="1" applyFont="1" applyBorder="1" applyAlignment="1" applyProtection="1">
      <alignment horizontal="center" vertical="center" wrapText="1"/>
      <protection hidden="1"/>
    </xf>
    <xf numFmtId="0" fontId="8" fillId="0" borderId="1" xfId="0" applyFont="1" applyBorder="1" applyAlignment="1">
      <alignment horizontal="center" vertical="center"/>
    </xf>
    <xf numFmtId="9" fontId="8" fillId="0" borderId="1" xfId="0" applyNumberFormat="1"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17" fillId="0" borderId="1" xfId="0" quotePrefix="1" applyFont="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14" fontId="18" fillId="0" borderId="1" xfId="0" applyNumberFormat="1"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 fillId="0" borderId="1" xfId="0" applyFont="1" applyBorder="1" applyAlignment="1">
      <alignment horizontal="center" vertical="center" wrapText="1"/>
    </xf>
    <xf numFmtId="14" fontId="10" fillId="5" borderId="1" xfId="0" applyNumberFormat="1" applyFont="1" applyFill="1" applyBorder="1" applyAlignment="1">
      <alignment horizontal="center" vertical="center"/>
    </xf>
    <xf numFmtId="0" fontId="10" fillId="11"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5" borderId="1" xfId="0" applyFont="1" applyFill="1" applyBorder="1" applyAlignment="1">
      <alignment horizontal="justify" vertical="center" wrapText="1"/>
    </xf>
    <xf numFmtId="1" fontId="10" fillId="5" borderId="1" xfId="0" applyNumberFormat="1" applyFont="1" applyFill="1" applyBorder="1" applyAlignment="1" applyProtection="1">
      <alignment horizontal="center" vertical="center" wrapText="1"/>
      <protection hidden="1"/>
    </xf>
    <xf numFmtId="0" fontId="10" fillId="5" borderId="1" xfId="0" applyFont="1" applyFill="1" applyBorder="1"/>
    <xf numFmtId="14" fontId="10" fillId="5" borderId="1" xfId="0" applyNumberFormat="1" applyFont="1" applyFill="1" applyBorder="1" applyAlignment="1">
      <alignment horizontal="center" vertical="center" wrapText="1"/>
    </xf>
    <xf numFmtId="9" fontId="10" fillId="5" borderId="1" xfId="0" applyNumberFormat="1" applyFont="1" applyFill="1" applyBorder="1" applyAlignment="1">
      <alignment horizontal="center" vertical="center" wrapText="1"/>
    </xf>
    <xf numFmtId="0" fontId="10" fillId="5" borderId="8" xfId="0" applyFont="1" applyFill="1" applyBorder="1" applyAlignment="1">
      <alignment horizontal="center" vertical="center" wrapText="1"/>
    </xf>
    <xf numFmtId="49" fontId="10" fillId="5" borderId="1" xfId="0" applyNumberFormat="1" applyFont="1" applyFill="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0" fontId="10" fillId="5" borderId="1" xfId="0" applyFont="1" applyFill="1" applyBorder="1" applyAlignment="1">
      <alignment vertical="center" wrapText="1"/>
    </xf>
    <xf numFmtId="9" fontId="10" fillId="5" borderId="1" xfId="0" applyNumberFormat="1" applyFont="1" applyFill="1" applyBorder="1" applyAlignment="1">
      <alignment horizontal="center" vertical="center"/>
    </xf>
    <xf numFmtId="0" fontId="11" fillId="5" borderId="1" xfId="0" applyFont="1" applyFill="1" applyBorder="1" applyAlignment="1">
      <alignment horizontal="center" vertical="center" wrapText="1"/>
    </xf>
    <xf numFmtId="1" fontId="10" fillId="5" borderId="1" xfId="0" applyNumberFormat="1" applyFont="1" applyFill="1" applyBorder="1" applyAlignment="1">
      <alignment horizontal="center" vertical="center"/>
    </xf>
    <xf numFmtId="0" fontId="10" fillId="5" borderId="6" xfId="0" applyFont="1" applyFill="1" applyBorder="1" applyAlignment="1">
      <alignment horizontal="center" vertical="center"/>
    </xf>
    <xf numFmtId="0" fontId="10" fillId="5" borderId="0" xfId="0" applyFont="1" applyFill="1"/>
    <xf numFmtId="14" fontId="10" fillId="5" borderId="1" xfId="2" applyNumberFormat="1" applyFont="1" applyFill="1" applyBorder="1" applyAlignment="1" applyProtection="1">
      <alignment horizontal="center" vertical="center" wrapText="1"/>
      <protection hidden="1"/>
    </xf>
    <xf numFmtId="14" fontId="10" fillId="5" borderId="1" xfId="0" applyNumberFormat="1" applyFont="1" applyFill="1" applyBorder="1" applyAlignment="1" applyProtection="1">
      <alignment horizontal="center" vertical="center" wrapText="1"/>
      <protection hidden="1"/>
    </xf>
    <xf numFmtId="164" fontId="10" fillId="5" borderId="0" xfId="0" applyNumberFormat="1" applyFont="1" applyFill="1" applyAlignment="1">
      <alignment horizontal="center"/>
    </xf>
    <xf numFmtId="9" fontId="10" fillId="11"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0" fontId="19" fillId="0" borderId="1" xfId="0" applyFont="1" applyBorder="1" applyAlignment="1">
      <alignment horizontal="center" vertical="center"/>
    </xf>
  </cellXfs>
  <cellStyles count="8">
    <cellStyle name="Hipervínculo" xfId="7" builtinId="8"/>
    <cellStyle name="Normal" xfId="0" builtinId="0"/>
    <cellStyle name="Normal 2" xfId="2" xr:uid="{A152F481-C50E-42A8-9EE3-71F6524C43AB}"/>
    <cellStyle name="Normal 2 2" xfId="6" xr:uid="{4517950D-6342-44B4-89D5-EB770EA9025C}"/>
    <cellStyle name="Normal 3" xfId="1" xr:uid="{36016F94-7AEC-4006-B0ED-9993E4A9FBE1}"/>
    <cellStyle name="Normal 4" xfId="5" xr:uid="{02FCEEB0-F121-4764-87B6-F93DD9D1F812}"/>
    <cellStyle name="Normal 6" xfId="4" xr:uid="{E658E02B-A49B-4C4A-9380-5EECA8671A0B}"/>
    <cellStyle name="Porcentaje" xfId="3" builtinId="5"/>
  </cellStyles>
  <dxfs count="85">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ont>
        <sz val="11"/>
        <color rgb="FF000000"/>
        <name val="Calibri"/>
      </font>
      <fill>
        <patternFill>
          <bgColor rgb="FFFFC000"/>
        </patternFill>
      </fill>
    </dxf>
    <dxf>
      <font>
        <sz val="11"/>
        <color rgb="FF000000"/>
        <name val="Calibri"/>
      </font>
      <fill>
        <patternFill>
          <bgColor rgb="FF00B0F0"/>
        </patternFill>
      </fill>
    </dxf>
    <dxf>
      <font>
        <sz val="11"/>
        <color rgb="FF000000"/>
        <name val="Calibri"/>
      </font>
      <fill>
        <patternFill>
          <bgColor rgb="FF00FF00"/>
        </patternFill>
      </fill>
    </dxf>
    <dxf>
      <font>
        <color theme="1"/>
      </font>
      <fill>
        <patternFill>
          <bgColor rgb="FF00FF00"/>
        </patternFill>
      </fill>
    </dxf>
    <dxf>
      <font>
        <sz val="11"/>
        <color rgb="FF000000"/>
        <name val="Calibri"/>
      </font>
      <fill>
        <patternFill>
          <bgColor rgb="FF00FF00"/>
        </patternFill>
      </fill>
    </dxf>
    <dxf>
      <font>
        <sz val="11"/>
        <color rgb="FF000000"/>
        <name val="Calibri"/>
      </font>
      <fill>
        <patternFill>
          <bgColor rgb="FFFFC000"/>
        </patternFill>
      </fill>
    </dxf>
    <dxf>
      <font>
        <sz val="11"/>
        <color rgb="FF000000"/>
        <name val="Calibri"/>
      </font>
      <fill>
        <patternFill>
          <bgColor rgb="FF00B0F0"/>
        </patternFill>
      </fill>
    </dxf>
    <dxf>
      <font>
        <sz val="11"/>
        <color rgb="FF000000"/>
        <name val="Calibri"/>
      </font>
      <fill>
        <patternFill>
          <bgColor rgb="FFFFFF00"/>
        </patternFill>
      </fill>
    </dxf>
    <dxf>
      <font>
        <sz val="11"/>
        <color rgb="FF000000"/>
        <name val="Calibri"/>
      </font>
      <fill>
        <patternFill>
          <bgColor rgb="FF00FF00"/>
        </patternFill>
      </fill>
    </dxf>
    <dxf>
      <font>
        <sz val="11"/>
        <color rgb="FF000000"/>
        <name val="Calibri"/>
      </font>
      <fill>
        <patternFill>
          <bgColor rgb="FFFF0000"/>
        </patternFill>
      </fill>
    </dxf>
    <dxf>
      <font>
        <sz val="11"/>
        <color rgb="FF000000"/>
        <name val="Calibri"/>
      </font>
      <fill>
        <patternFill>
          <bgColor theme="0"/>
        </patternFill>
      </fill>
    </dxf>
    <dxf>
      <font>
        <sz val="11"/>
        <color rgb="FF000000"/>
        <name val="Calibri"/>
      </font>
      <fill>
        <patternFill>
          <bgColor rgb="FFFFFF00"/>
        </patternFill>
      </fill>
    </dxf>
    <dxf>
      <font>
        <sz val="11"/>
        <color rgb="FF000000"/>
        <name val="Calibri"/>
      </font>
      <fill>
        <patternFill>
          <bgColor theme="0"/>
        </patternFill>
      </fill>
    </dxf>
    <dxf>
      <font>
        <sz val="11"/>
        <color rgb="FF000000"/>
        <name val="Calibri"/>
      </font>
      <fill>
        <patternFill>
          <bgColor rgb="FFFF0000"/>
        </patternFill>
      </fill>
    </dxf>
    <dxf>
      <font>
        <sz val="11"/>
        <color rgb="FF000000"/>
        <name val="Calibri"/>
      </font>
      <fill>
        <patternFill>
          <bgColor rgb="FF00FF00"/>
        </patternFill>
      </fill>
    </dxf>
    <dxf>
      <font>
        <sz val="11"/>
        <color rgb="FF000000"/>
        <name val="Calibri"/>
      </font>
      <fill>
        <patternFill>
          <bgColor rgb="FF00B0F0"/>
        </patternFill>
      </fill>
    </dxf>
    <dxf>
      <font>
        <sz val="11"/>
        <color rgb="FF000000"/>
        <name val="Calibri"/>
      </font>
      <fill>
        <patternFill>
          <bgColor rgb="FF00FF00"/>
        </patternFill>
      </fill>
    </dxf>
    <dxf>
      <font>
        <color theme="1"/>
      </font>
      <fill>
        <patternFill>
          <bgColor rgb="FF00FF00"/>
        </patternFill>
      </fill>
    </dxf>
    <dxf>
      <font>
        <sz val="11"/>
        <color rgb="FF000000"/>
        <name val="Calibri"/>
      </font>
      <fill>
        <patternFill>
          <bgColor rgb="FFFFC000"/>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00FF00"/>
        </patternFill>
      </fill>
    </dxf>
    <dxf>
      <fill>
        <patternFill>
          <bgColor rgb="FFFF0000"/>
        </patternFill>
      </fill>
    </dxf>
    <dxf>
      <font>
        <b/>
      </font>
      <fill>
        <patternFill>
          <bgColor rgb="FFFF0000"/>
        </patternFill>
      </fill>
    </dxf>
    <dxf>
      <font>
        <b/>
      </font>
      <fill>
        <patternFill>
          <bgColor rgb="FFFF0000"/>
        </patternFill>
      </fill>
    </dxf>
    <dxf>
      <font>
        <sz val="11"/>
        <color rgb="FF000000"/>
        <name val="Calibri"/>
      </font>
      <fill>
        <patternFill>
          <bgColor rgb="FFFFFF00"/>
        </patternFill>
      </fill>
    </dxf>
    <dxf>
      <font>
        <sz val="11"/>
        <color rgb="FF000000"/>
        <name val="Calibri"/>
      </font>
    </dxf>
    <dxf>
      <font>
        <sz val="11"/>
        <color rgb="FF000000"/>
        <name val="Calibri"/>
      </font>
      <fill>
        <patternFill>
          <bgColor rgb="FF00B0F0"/>
        </patternFill>
      </fill>
    </dxf>
    <dxf>
      <font>
        <sz val="11"/>
        <color rgb="FF000000"/>
        <name val="Calibri"/>
      </font>
      <fill>
        <patternFill>
          <bgColor rgb="FF00FF00"/>
        </patternFill>
      </fill>
    </dxf>
    <dxf>
      <fill>
        <patternFill>
          <bgColor rgb="FFFFEB9C"/>
        </patternFill>
      </fill>
    </dxf>
    <dxf>
      <fill>
        <patternFill>
          <bgColor rgb="FFFFC7CE"/>
        </patternFill>
      </fill>
    </dxf>
    <dxf>
      <fill>
        <patternFill>
          <bgColor rgb="FFE7E6E6"/>
        </patternFill>
      </fill>
    </dxf>
    <dxf>
      <fill>
        <patternFill>
          <bgColor rgb="FFC6EFCE"/>
        </patternFill>
      </fill>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numFmt numFmtId="1" formatCode="0"/>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family val="1"/>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numFmt numFmtId="19" formatCode="d/m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Times New Roman"/>
        <family val="1"/>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Times New Roman"/>
        <family val="1"/>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auto="1"/>
        <name val="Times New Roman"/>
        <family val="1"/>
        <scheme val="none"/>
      </font>
      <fill>
        <patternFill patternType="solid">
          <fgColor indexed="64"/>
          <bgColor rgb="FF92D05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Distribución por Estado</a:t>
            </a:r>
          </a:p>
        </c:rich>
      </c:tx>
      <c:overlay val="0"/>
    </c:title>
    <c:autoTitleDeleted val="0"/>
    <c:plotArea>
      <c:layout/>
      <c:pieChart>
        <c:varyColors val="1"/>
        <c:ser>
          <c:idx val="0"/>
          <c:order val="0"/>
          <c:tx>
            <c:v>Distribución por Estado</c:v>
          </c:tx>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Resumenes!$D$2:$D$5</c:f>
              <c:strCache>
                <c:ptCount val="4"/>
                <c:pt idx="0">
                  <c:v>Cumplida</c:v>
                </c:pt>
                <c:pt idx="1">
                  <c:v>En Ejecución </c:v>
                </c:pt>
                <c:pt idx="2">
                  <c:v>Rezagada</c:v>
                </c:pt>
                <c:pt idx="3">
                  <c:v>No iniciada</c:v>
                </c:pt>
              </c:strCache>
            </c:strRef>
          </c:cat>
          <c:val>
            <c:numRef>
              <c:f>Resumenes!$E$2:$E$5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E91-46A8-AC6D-AFF180815B10}"/>
            </c:ext>
          </c:extLst>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Acciones por Fuente</a:t>
            </a:r>
          </a:p>
        </c:rich>
      </c:tx>
      <c:overlay val="0"/>
    </c:title>
    <c:autoTitleDeleted val="0"/>
    <c:plotArea>
      <c:layout/>
      <c:barChart>
        <c:barDir val="col"/>
        <c:grouping val="clustered"/>
        <c:varyColors val="0"/>
        <c:ser>
          <c:idx val="0"/>
          <c:order val="0"/>
          <c:tx>
            <c:v>Acciones por Fuente</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Resumenes!$A$2:$A$5</c:f>
              <c:strCache>
                <c:ptCount val="4"/>
                <c:pt idx="0">
                  <c:v>Contraloría de Bogotá</c:v>
                </c:pt>
                <c:pt idx="1">
                  <c:v>Contraloría General de la República</c:v>
                </c:pt>
                <c:pt idx="2">
                  <c:v>Veeduría Distrital</c:v>
                </c:pt>
                <c:pt idx="3">
                  <c:v>Seguimiento, Evaluación y Auditorías Internas</c:v>
                </c:pt>
              </c:strCache>
            </c:strRef>
          </c:cat>
          <c:val>
            <c:numRef>
              <c:f>Resumenes!$B$2:$B$5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B30E-4CB2-96D6-2B01FC711A51}"/>
            </c:ext>
          </c:extLst>
        </c:ser>
        <c:dLbls>
          <c:showLegendKey val="0"/>
          <c:showVal val="0"/>
          <c:showCatName val="0"/>
          <c:showSerName val="0"/>
          <c:showPercent val="0"/>
          <c:showBubbleSize val="0"/>
        </c:dLbls>
        <c:gapWidth val="150"/>
        <c:axId val="50020001"/>
        <c:axId val="50020002"/>
      </c:barChart>
      <c:catAx>
        <c:axId val="50020001"/>
        <c:scaling>
          <c:orientation val="minMax"/>
        </c:scaling>
        <c:delete val="0"/>
        <c:axPos val="b"/>
        <c:title>
          <c:tx>
            <c:rich>
              <a:bodyPr/>
              <a:lstStyle/>
              <a:p>
                <a:pPr>
                  <a:defRPr/>
                </a:pPr>
                <a:r>
                  <a:rPr lang="en-US"/>
                  <a:t>Fuente</a:t>
                </a:r>
              </a:p>
            </c:rich>
          </c:tx>
          <c:overlay val="0"/>
        </c:title>
        <c:numFmt formatCode="General" sourceLinked="0"/>
        <c:majorTickMark val="out"/>
        <c:minorTickMark val="none"/>
        <c:tickLblPos val="nextTo"/>
        <c:crossAx val="50020002"/>
        <c:crosses val="autoZero"/>
        <c:auto val="1"/>
        <c:lblAlgn val="ctr"/>
        <c:lblOffset val="100"/>
        <c:noMultiLvlLbl val="0"/>
      </c:catAx>
      <c:valAx>
        <c:axId val="50020002"/>
        <c:scaling>
          <c:orientation val="minMax"/>
        </c:scaling>
        <c:delete val="0"/>
        <c:axPos val="l"/>
        <c:majorGridlines/>
        <c:title>
          <c:tx>
            <c:rich>
              <a:bodyPr/>
              <a:lstStyle/>
              <a:p>
                <a:pPr>
                  <a:defRPr/>
                </a:pPr>
                <a:r>
                  <a:rPr lang="en-US"/>
                  <a:t>Total de acciones</a:t>
                </a:r>
              </a:p>
            </c:rich>
          </c:tx>
          <c:overlay val="0"/>
        </c:title>
        <c:numFmt formatCode="General" sourceLinked="1"/>
        <c:majorTickMark val="out"/>
        <c:minorTickMark val="none"/>
        <c:tickLblPos val="nextTo"/>
        <c:crossAx val="5002000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12</xdr:col>
      <xdr:colOff>0</xdr:colOff>
      <xdr:row>19</xdr:row>
      <xdr:rowOff>57150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19</xdr:row>
      <xdr:rowOff>0</xdr:rowOff>
    </xdr:from>
    <xdr:to>
      <xdr:col>12</xdr:col>
      <xdr:colOff>457200</xdr:colOff>
      <xdr:row>36</xdr:row>
      <xdr:rowOff>57150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ii19\Desktop\PMI%20NUEVO.xlsx" TargetMode="External"/><Relationship Id="rId1" Type="http://schemas.openxmlformats.org/officeDocument/2006/relationships/externalLinkPath" Target="file:///C:\Users\wii19\Downloads\PMI%20NUEV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wii19\Downloads\ANX-2024-8106_3%20(1).xlsx" TargetMode="External"/><Relationship Id="rId1" Type="http://schemas.openxmlformats.org/officeDocument/2006/relationships/externalLinkPath" Target="file:///C:\Users\wii19\Downloads\ANX-2024-8106_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ametros"/>
      <sheetName val="Plan de Mejoramiento"/>
      <sheetName val="KPIs"/>
      <sheetName val="Resumenes"/>
      <sheetName val="Dashboard"/>
    </sheetNames>
    <sheetDataSet>
      <sheetData sheetId="0">
        <row r="2">
          <cell r="M2">
            <v>60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ametros"/>
      <sheetName val="Plan de Mejoramiento"/>
      <sheetName val="KPIs"/>
      <sheetName val="Resumenes"/>
      <sheetName val="Dashboard"/>
    </sheetNames>
    <sheetDataSet>
      <sheetData sheetId="0">
        <row r="2">
          <cell r="I2" t="str">
            <v>Alto</v>
          </cell>
          <cell r="J2">
            <v>3</v>
          </cell>
          <cell r="K2" t="str">
            <v>Alto</v>
          </cell>
          <cell r="L2">
            <v>3</v>
          </cell>
          <cell r="M2">
            <v>60</v>
          </cell>
        </row>
        <row r="3">
          <cell r="I3" t="str">
            <v>Medio</v>
          </cell>
          <cell r="J3">
            <v>2</v>
          </cell>
          <cell r="K3" t="str">
            <v>Medio</v>
          </cell>
          <cell r="L3">
            <v>2</v>
          </cell>
        </row>
        <row r="4">
          <cell r="I4" t="str">
            <v>Bajo</v>
          </cell>
          <cell r="J4">
            <v>1</v>
          </cell>
          <cell r="K4" t="str">
            <v>Bajo</v>
          </cell>
          <cell r="L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516E75-6AAC-4924-900E-BFE2CEAA7D51}" name="Tabla1" displayName="Tabla1" ref="A1:AJ229" totalsRowShown="0" headerRowDxfId="84" dataDxfId="82" headerRowBorderDxfId="83" tableBorderDxfId="81" totalsRowBorderDxfId="80">
  <autoFilter ref="A1:AJ229" xr:uid="{FC516E75-6AAC-4924-900E-BFE2CEAA7D51}">
    <filterColumn colId="19">
      <filters>
        <filter val="CUMPLIDA"/>
      </filters>
    </filterColumn>
  </autoFilter>
  <tableColumns count="36">
    <tableColumn id="1" xr3:uid="{AA1B9A83-7921-452A-918F-FF025205D36A}" name="Tipo de Plan de Mejoramiento" dataDxfId="79"/>
    <tableColumn id="2" xr3:uid="{08A41134-35F5-498D-B11A-9E1359C5998B}" name="Tipo de Hallazgo" dataDxfId="78"/>
    <tableColumn id="3" xr3:uid="{F9F97B7E-92AD-4632-8130-C23E082BA471}" name="Radicado Fuente del Resultado" dataDxfId="77"/>
    <tableColumn id="4" xr3:uid="{B242CA94-A3AE-4330-B14B-E00DC94818D5}" name="Descripción del Resultado" dataDxfId="76"/>
    <tableColumn id="5" xr3:uid="{2FBE542B-01C7-452C-8F22-F3447F601CD7}" name="Causas" dataDxfId="75"/>
    <tableColumn id="6" xr3:uid="{8A5B55F8-967B-4BD4-888E-22258EA726D5}" name="Impacto" dataDxfId="74"/>
    <tableColumn id="7" xr3:uid="{E8DD769C-DF9C-4ABF-94AF-B44700E4BCDD}" name="Radicado Plan de Mejoramiento" dataDxfId="73"/>
    <tableColumn id="8" xr3:uid="{F2FA2112-2398-4238-AA09-8330BEB17684}" name="ID" dataDxfId="72"/>
    <tableColumn id="9" xr3:uid="{B0D1BB68-5F43-4FB2-A826-A33F2CCF2AB8}" name="Acción" dataDxfId="71"/>
    <tableColumn id="10" xr3:uid="{FA993ED1-10F2-4E42-B68C-69EBC11703A2}" name="Tipología de la Acción" dataDxfId="70"/>
    <tableColumn id="11" xr3:uid="{909927C7-A1A0-41B6-B852-47272AE64C49}" name="Meta" dataDxfId="69"/>
    <tableColumn id="12" xr3:uid="{ECAC7CEC-F76A-4DA2-8A15-B810D268D950}" name="Indicador" dataDxfId="68"/>
    <tableColumn id="13" xr3:uid="{FC148E8B-3477-465E-8842-1BF9D7B25223}" name="Proceso Responsable" dataDxfId="67"/>
    <tableColumn id="14" xr3:uid="{EC784853-CE4B-41E2-84F7-D81B78218BE0}" name="Subsecretaría / Oficina" dataDxfId="66"/>
    <tableColumn id="15" xr3:uid="{F985BDF2-9B9A-4393-BBCA-3F992403B124}" name="Dependencia Responsable" dataDxfId="65"/>
    <tableColumn id="16" xr3:uid="{A91E91FE-182E-4DB6-BA44-2D56C0105ADF}" name="Fecha de Inicio" dataDxfId="64"/>
    <tableColumn id="17" xr3:uid="{6E6AD2AA-DA86-42BD-8B40-6C061F00DFB5}" name="Fecha de Cumplimiento" dataDxfId="63"/>
    <tableColumn id="18" xr3:uid="{9DA9F773-C187-4018-8502-D1B54937382C}" name="Fecha Real de Ejecución" dataDxfId="62"/>
    <tableColumn id="19" xr3:uid="{AA6B0046-B5A4-44C0-8559-9F51E9AF4E7A}" name="% Avance" dataDxfId="61"/>
    <tableColumn id="20" xr3:uid="{51E0D993-A448-42AA-BAA2-B821AF608733}" name="Estado" dataDxfId="60"/>
    <tableColumn id="21" xr3:uid="{10C3CF32-EED8-429F-9B88-14F8E7D47B46}" name="Riesgo (Alto/Medio/Bajo)" dataDxfId="59"/>
    <tableColumn id="22" xr3:uid="{03E7CA65-1BD4-4A72-B1F7-B0A851309B63}" name="Impacto (Alto/Medio/Bajo)" dataDxfId="58"/>
    <tableColumn id="23" xr3:uid="{540E2DFD-5A96-4706-BB50-3F79E5362330}" name="Evidencia" dataDxfId="57"/>
    <tableColumn id="24" xr3:uid="{6F8ACB6A-9625-41F4-BD40-C2C0AFB893D0}" name="Seguimiento" dataDxfId="56"/>
    <tableColumn id="25" xr3:uid="{AD8CA7AE-ED92-486C-BE4D-D0E00C6355CC}" name="Días de rezago" dataDxfId="55">
      <calculatedColumnFormula>IF(AND($R2="", $Q2&lt;&gt;""), MAX(0, TODAY()-$Q2), IF(AND($R2&lt;&gt;"", $Q2&lt;&gt;""), MAX(0, $R2-$Q2), ""))</calculatedColumnFormula>
    </tableColumn>
    <tableColumn id="26" xr3:uid="{B0C442FD-952D-42BF-B735-E3C16E38DFC5}" name="Criticidad (Riesgo x Impacto)" dataDxfId="54"/>
    <tableColumn id="27" xr3:uid="{F8D3467C-E5FF-4DF8-B7FD-66F2E77FAD20}" name="Próximo a vencer (&lt;=60 días)" dataDxfId="53">
      <calculatedColumnFormula>IF(AND($T2&lt;&gt;"Cumplido", $Q2&lt;&gt;"", $R2=""), IF($Q2-TODAY()&lt;=[1]Parametros!$M$2, IF($Q2-TODAY()&gt;=0, "Sí", "Vencido"), "No"), IF(AND($T2&lt;&gt;"Cumplido", $Q2&lt;&gt;"", $R2&lt;&gt;""), IF($R2&gt;$Q2, "Incumplido", "Cumplido en plazo"), ""))</calculatedColumnFormula>
    </tableColumn>
    <tableColumn id="28" xr3:uid="{E1B504E7-3F7A-483A-BACB-F52A9FF84373}" name="Eficiencia" dataDxfId="52"/>
    <tableColumn id="29" xr3:uid="{66E93158-6861-49F4-A602-CD7251E420A7}" name="Eficacia" dataDxfId="51"/>
    <tableColumn id="30" xr3:uid="{A40D32BD-CE30-4718-A8AB-C43DE603EC36}" name="La acción se cumplió dentro del tiempo establecido?" dataDxfId="50"/>
    <tableColumn id="31" xr3:uid="{2239915F-EE4B-42DA-9C9C-EC07F0135B66}" name="¿Se cumplieron todas las acciones relacionadas al hallazgo?" dataDxfId="49"/>
    <tableColumn id="32" xr3:uid="{2BBDAB4C-B0AA-4C06-8A42-BE4F28D32CF5}" name="¿La acción quedó bien documentada?" dataDxfId="48"/>
    <tableColumn id="33" xr3:uid="{D84FCB79-5DEE-47BD-BDFD-A34AC338AAF5}" name="¿Las evidencias son satisfactorias?" dataDxfId="47"/>
    <tableColumn id="34" xr3:uid="{2E4AE80C-5271-407E-8159-61D8456B2826}" name="¿Se superaron las causas y no hay recurrencia?" dataDxfId="46"/>
    <tableColumn id="35" xr3:uid="{54DE7CC8-0CDD-4255-9F49-035B7BFAD108}" name="Estado del Hallazgo" dataDxfId="45"/>
    <tableColumn id="36" xr3:uid="{548BB115-7657-47B8-994E-530796870CBE}" name="Efectividad" dataDxfId="4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dht.sharepoint.com/sites/OficinadeControlInterno/VIGENCIA%202025/Forms/AllItems.aspx?viewid=6926112f%2D77b2%2D4660%2D9758%2Dffe6d5d67de1&amp;newTargetListUrl=%2Fsites%2FOficinadeControlInterno%2FVIGENCIA%202025&amp;viewpath=%2Fsites%2FOficinadeControlInterno%2FVIGENCIA%202025%2FForms%2FAllItems%2EaspxInformes%20de%20seguimiento%20y%20trabajos%20de%20auditoria"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opLeftCell="C1" workbookViewId="0">
      <selection activeCell="C7" sqref="C7"/>
    </sheetView>
  </sheetViews>
  <sheetFormatPr baseColWidth="10" defaultColWidth="9.140625" defaultRowHeight="15" x14ac:dyDescent="0.25"/>
  <cols>
    <col min="1" max="1" width="42.85546875" customWidth="1"/>
    <col min="2" max="2" width="26.42578125" customWidth="1"/>
    <col min="3" max="3" width="59.7109375" customWidth="1"/>
    <col min="4" max="4" width="29.85546875" customWidth="1"/>
    <col min="5" max="5" width="17.7109375" customWidth="1"/>
    <col min="6" max="6" width="22.28515625" customWidth="1"/>
    <col min="7" max="7" width="15.7109375" customWidth="1"/>
    <col min="8" max="8" width="49.42578125" customWidth="1"/>
    <col min="9" max="9" width="18.42578125" customWidth="1"/>
    <col min="10" max="10" width="18.5703125" customWidth="1"/>
    <col min="11" max="11" width="16" customWidth="1"/>
    <col min="12" max="12" width="13.28515625" customWidth="1"/>
    <col min="13" max="13" width="21.42578125" customWidth="1"/>
    <col min="14" max="14" width="17.28515625" customWidth="1"/>
  </cols>
  <sheetData>
    <row r="1" spans="1:14" x14ac:dyDescent="0.25">
      <c r="A1" s="1" t="s">
        <v>0</v>
      </c>
      <c r="B1" s="1" t="s">
        <v>62</v>
      </c>
      <c r="C1" s="1" t="s">
        <v>1</v>
      </c>
      <c r="D1" s="1" t="s">
        <v>69</v>
      </c>
      <c r="E1" s="1" t="s">
        <v>4</v>
      </c>
      <c r="F1" s="1" t="s">
        <v>90</v>
      </c>
      <c r="G1" s="1" t="s">
        <v>8</v>
      </c>
      <c r="H1" s="1" t="s">
        <v>58</v>
      </c>
      <c r="I1" s="1" t="s">
        <v>9</v>
      </c>
      <c r="J1" s="1" t="s">
        <v>10</v>
      </c>
      <c r="K1" s="1" t="s">
        <v>11</v>
      </c>
      <c r="L1" s="1" t="s">
        <v>10</v>
      </c>
      <c r="M1" s="1" t="s">
        <v>12</v>
      </c>
      <c r="N1" s="1" t="s">
        <v>117</v>
      </c>
    </row>
    <row r="2" spans="1:14" x14ac:dyDescent="0.25">
      <c r="A2" s="6" t="s">
        <v>40</v>
      </c>
      <c r="B2" s="6" t="s">
        <v>67</v>
      </c>
      <c r="C2" s="6" t="s">
        <v>49</v>
      </c>
      <c r="D2" s="6" t="s">
        <v>70</v>
      </c>
      <c r="E2" s="6" t="s">
        <v>5</v>
      </c>
      <c r="F2" t="s">
        <v>91</v>
      </c>
      <c r="G2" s="6" t="s">
        <v>5</v>
      </c>
      <c r="H2" t="s">
        <v>91</v>
      </c>
      <c r="I2" s="6" t="s">
        <v>5</v>
      </c>
      <c r="J2" s="6">
        <v>3</v>
      </c>
      <c r="K2" s="6" t="s">
        <v>5</v>
      </c>
      <c r="L2" s="6">
        <v>3</v>
      </c>
      <c r="M2" s="6">
        <v>60</v>
      </c>
      <c r="N2" t="s">
        <v>65</v>
      </c>
    </row>
    <row r="3" spans="1:14" x14ac:dyDescent="0.25">
      <c r="A3" s="6" t="s">
        <v>41</v>
      </c>
      <c r="B3" s="6" t="s">
        <v>65</v>
      </c>
      <c r="C3" s="6" t="s">
        <v>50</v>
      </c>
      <c r="D3" s="6" t="s">
        <v>71</v>
      </c>
      <c r="E3" s="6" t="s">
        <v>6</v>
      </c>
      <c r="F3" t="s">
        <v>92</v>
      </c>
      <c r="G3" s="6" t="s">
        <v>6</v>
      </c>
      <c r="H3" t="s">
        <v>92</v>
      </c>
      <c r="I3" s="6" t="s">
        <v>6</v>
      </c>
      <c r="J3" s="6">
        <v>2</v>
      </c>
      <c r="K3" s="6" t="s">
        <v>6</v>
      </c>
      <c r="L3" s="6">
        <v>2</v>
      </c>
      <c r="M3" s="6"/>
      <c r="N3" t="s">
        <v>118</v>
      </c>
    </row>
    <row r="4" spans="1:14" x14ac:dyDescent="0.25">
      <c r="A4" s="6" t="s">
        <v>42</v>
      </c>
      <c r="B4" s="6" t="s">
        <v>63</v>
      </c>
      <c r="C4" s="6" t="s">
        <v>51</v>
      </c>
      <c r="D4" s="6" t="s">
        <v>72</v>
      </c>
      <c r="E4" s="6" t="s">
        <v>7</v>
      </c>
      <c r="F4" t="s">
        <v>93</v>
      </c>
      <c r="G4" s="6" t="s">
        <v>7</v>
      </c>
      <c r="H4" t="s">
        <v>93</v>
      </c>
      <c r="I4" s="6" t="s">
        <v>7</v>
      </c>
      <c r="J4" s="6">
        <v>1</v>
      </c>
      <c r="K4" s="6" t="s">
        <v>7</v>
      </c>
      <c r="L4" s="6">
        <v>1</v>
      </c>
      <c r="M4" s="6"/>
      <c r="N4" t="s">
        <v>120</v>
      </c>
    </row>
    <row r="5" spans="1:14" x14ac:dyDescent="0.25">
      <c r="A5" s="6" t="s">
        <v>43</v>
      </c>
      <c r="B5" s="6" t="s">
        <v>64</v>
      </c>
      <c r="C5" s="6" t="s">
        <v>52</v>
      </c>
      <c r="D5" s="6" t="s">
        <v>73</v>
      </c>
      <c r="E5" s="6"/>
      <c r="F5" t="s">
        <v>94</v>
      </c>
      <c r="G5" s="6"/>
      <c r="H5" t="s">
        <v>94</v>
      </c>
      <c r="I5" s="6"/>
      <c r="J5" s="6"/>
      <c r="K5" s="6"/>
      <c r="L5" s="6"/>
      <c r="M5" s="6"/>
      <c r="N5" t="s">
        <v>119</v>
      </c>
    </row>
    <row r="6" spans="1:14" x14ac:dyDescent="0.25">
      <c r="A6" s="6" t="s">
        <v>44</v>
      </c>
      <c r="B6" s="6" t="s">
        <v>66</v>
      </c>
      <c r="C6" s="6" t="s">
        <v>123</v>
      </c>
      <c r="D6" s="6" t="s">
        <v>74</v>
      </c>
      <c r="E6" s="6"/>
      <c r="F6" t="s">
        <v>95</v>
      </c>
      <c r="G6" s="6"/>
      <c r="H6" t="s">
        <v>95</v>
      </c>
      <c r="I6" s="6"/>
      <c r="J6" s="6"/>
      <c r="K6" s="6"/>
      <c r="L6" s="6"/>
      <c r="M6" s="6"/>
      <c r="N6" t="s">
        <v>121</v>
      </c>
    </row>
    <row r="7" spans="1:14" x14ac:dyDescent="0.25">
      <c r="A7" s="6" t="s">
        <v>45</v>
      </c>
      <c r="B7" s="6" t="s">
        <v>68</v>
      </c>
      <c r="C7" s="6" t="s">
        <v>55</v>
      </c>
      <c r="D7" s="6" t="s">
        <v>75</v>
      </c>
      <c r="E7" s="6"/>
      <c r="F7" t="s">
        <v>96</v>
      </c>
      <c r="G7" s="6"/>
      <c r="H7" t="s">
        <v>96</v>
      </c>
      <c r="I7" s="6"/>
      <c r="J7" s="6"/>
      <c r="K7" s="6"/>
      <c r="L7" s="6"/>
      <c r="M7" s="6"/>
      <c r="N7" t="s">
        <v>122</v>
      </c>
    </row>
    <row r="8" spans="1:14" x14ac:dyDescent="0.25">
      <c r="A8" s="6" t="s">
        <v>46</v>
      </c>
      <c r="B8" s="6"/>
      <c r="C8" s="6" t="s">
        <v>56</v>
      </c>
      <c r="D8" s="6" t="s">
        <v>76</v>
      </c>
      <c r="E8" s="6"/>
      <c r="F8" t="s">
        <v>97</v>
      </c>
      <c r="G8" s="6"/>
      <c r="H8" t="s">
        <v>97</v>
      </c>
      <c r="I8" s="6"/>
      <c r="J8" s="6"/>
      <c r="K8" s="6"/>
      <c r="L8" s="6"/>
      <c r="M8" s="6"/>
    </row>
    <row r="9" spans="1:14" x14ac:dyDescent="0.25">
      <c r="A9" s="6" t="s">
        <v>47</v>
      </c>
      <c r="B9" s="6"/>
      <c r="C9" s="6"/>
      <c r="D9" s="6" t="s">
        <v>77</v>
      </c>
      <c r="E9" s="6"/>
      <c r="F9" t="s">
        <v>98</v>
      </c>
      <c r="G9" s="6"/>
      <c r="H9" t="s">
        <v>98</v>
      </c>
      <c r="I9" s="6"/>
      <c r="J9" s="6"/>
      <c r="K9" s="6"/>
      <c r="L9" s="6"/>
      <c r="M9" s="6"/>
    </row>
    <row r="10" spans="1:14" x14ac:dyDescent="0.25">
      <c r="A10" s="6" t="s">
        <v>48</v>
      </c>
      <c r="B10" s="6"/>
      <c r="C10" s="6"/>
      <c r="D10" s="6" t="s">
        <v>78</v>
      </c>
      <c r="E10" s="6"/>
      <c r="F10" t="s">
        <v>99</v>
      </c>
      <c r="G10" s="6"/>
      <c r="H10" t="s">
        <v>99</v>
      </c>
      <c r="I10" s="6"/>
      <c r="J10" s="6"/>
      <c r="K10" s="6"/>
      <c r="L10" s="6"/>
      <c r="M10" s="6"/>
    </row>
    <row r="11" spans="1:14" x14ac:dyDescent="0.25">
      <c r="D11" s="6" t="s">
        <v>79</v>
      </c>
      <c r="F11" t="s">
        <v>100</v>
      </c>
      <c r="H11" t="s">
        <v>100</v>
      </c>
    </row>
    <row r="12" spans="1:14" x14ac:dyDescent="0.25">
      <c r="D12" s="6" t="s">
        <v>80</v>
      </c>
      <c r="H12" t="s">
        <v>101</v>
      </c>
    </row>
    <row r="13" spans="1:14" x14ac:dyDescent="0.25">
      <c r="A13" s="6" t="s">
        <v>138</v>
      </c>
      <c r="D13" s="6" t="s">
        <v>81</v>
      </c>
      <c r="H13" t="s">
        <v>102</v>
      </c>
    </row>
    <row r="14" spans="1:14" x14ac:dyDescent="0.25">
      <c r="A14" s="6" t="s">
        <v>139</v>
      </c>
      <c r="D14" s="6" t="s">
        <v>82</v>
      </c>
      <c r="H14" t="s">
        <v>103</v>
      </c>
    </row>
    <row r="15" spans="1:14" x14ac:dyDescent="0.25">
      <c r="D15" s="6" t="s">
        <v>83</v>
      </c>
      <c r="H15" t="s">
        <v>104</v>
      </c>
    </row>
    <row r="16" spans="1:14" x14ac:dyDescent="0.25">
      <c r="D16" s="6" t="s">
        <v>84</v>
      </c>
      <c r="H16" t="s">
        <v>105</v>
      </c>
    </row>
    <row r="17" spans="4:8" x14ac:dyDescent="0.25">
      <c r="D17" s="6" t="s">
        <v>85</v>
      </c>
      <c r="H17" t="s">
        <v>106</v>
      </c>
    </row>
    <row r="18" spans="4:8" x14ac:dyDescent="0.25">
      <c r="D18" s="6" t="s">
        <v>86</v>
      </c>
      <c r="H18" t="s">
        <v>107</v>
      </c>
    </row>
    <row r="19" spans="4:8" x14ac:dyDescent="0.25">
      <c r="D19" s="6" t="s">
        <v>87</v>
      </c>
      <c r="H19" t="s">
        <v>108</v>
      </c>
    </row>
    <row r="20" spans="4:8" x14ac:dyDescent="0.25">
      <c r="D20" s="6" t="s">
        <v>88</v>
      </c>
      <c r="H20" t="s">
        <v>109</v>
      </c>
    </row>
    <row r="21" spans="4:8" x14ac:dyDescent="0.25">
      <c r="D21" s="6" t="s">
        <v>89</v>
      </c>
      <c r="H21" t="s">
        <v>110</v>
      </c>
    </row>
    <row r="22" spans="4:8" x14ac:dyDescent="0.25">
      <c r="H22" t="s">
        <v>111</v>
      </c>
    </row>
    <row r="23" spans="4:8" x14ac:dyDescent="0.25">
      <c r="H23" t="s">
        <v>112</v>
      </c>
    </row>
    <row r="24" spans="4:8" x14ac:dyDescent="0.25">
      <c r="H24" t="s">
        <v>113</v>
      </c>
    </row>
  </sheetData>
  <sheetProtection algorithmName="SHA-512" hashValue="XfmQGyOz27RxwwdJ2OLmNQ9EfJktx0edTaMqTwg3bsuCRkHIh8XjPxSVa9Zh7xUuiJINcIl2yyiV7jb4MYmssA==" saltValue="R7auIfP0vaC8Sl1dbSnjq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14"/>
  <sheetViews>
    <sheetView showGridLines="0" tabSelected="1" zoomScale="55" zoomScaleNormal="55" zoomScaleSheetLayoutView="50" workbookViewId="0">
      <pane ySplit="1" topLeftCell="A2" activePane="bottomLeft" state="frozen"/>
      <selection pane="bottomLeft" activeCell="A2" sqref="A2"/>
    </sheetView>
  </sheetViews>
  <sheetFormatPr baseColWidth="10" defaultColWidth="9.140625" defaultRowHeight="18.75" x14ac:dyDescent="0.3"/>
  <cols>
    <col min="1" max="1" width="42.5703125" style="94" customWidth="1"/>
    <col min="2" max="2" width="33.140625" style="94" customWidth="1"/>
    <col min="3" max="3" width="44.7109375" style="94" customWidth="1"/>
    <col min="4" max="4" width="83.5703125" style="94" customWidth="1"/>
    <col min="5" max="5" width="107.42578125" style="58" customWidth="1"/>
    <col min="6" max="6" width="65.7109375" style="94" customWidth="1"/>
    <col min="7" max="7" width="41.5703125" style="94" customWidth="1"/>
    <col min="8" max="8" width="20.7109375" style="94" customWidth="1"/>
    <col min="9" max="9" width="70.5703125" style="73" customWidth="1"/>
    <col min="10" max="10" width="26.140625" style="73" customWidth="1"/>
    <col min="11" max="11" width="38.7109375" style="73" customWidth="1"/>
    <col min="12" max="12" width="50.7109375" style="73" customWidth="1"/>
    <col min="13" max="14" width="34.7109375" style="23" customWidth="1"/>
    <col min="15" max="15" width="34.7109375" style="97" customWidth="1"/>
    <col min="16" max="16" width="29.7109375" style="159" customWidth="1"/>
    <col min="17" max="17" width="33.42578125" style="95" customWidth="1"/>
    <col min="18" max="18" width="32.85546875" style="96" customWidth="1"/>
    <col min="19" max="19" width="27.85546875" style="73" customWidth="1"/>
    <col min="20" max="20" width="36.5703125" style="73" customWidth="1"/>
    <col min="21" max="21" width="33.140625" style="73" customWidth="1"/>
    <col min="22" max="22" width="34.42578125" style="73" customWidth="1"/>
    <col min="23" max="23" width="42.42578125" style="58" customWidth="1"/>
    <col min="24" max="24" width="64.140625" style="73" customWidth="1"/>
    <col min="25" max="25" width="27.7109375" style="58" customWidth="1"/>
    <col min="26" max="26" width="38.28515625" style="58" customWidth="1"/>
    <col min="27" max="27" width="38.85546875" style="58" customWidth="1"/>
    <col min="28" max="28" width="25.42578125" style="58" customWidth="1"/>
    <col min="29" max="29" width="24.85546875" style="58" customWidth="1"/>
    <col min="30" max="31" width="66.7109375" style="58" customWidth="1"/>
    <col min="32" max="32" width="49.5703125" style="58" customWidth="1"/>
    <col min="33" max="33" width="46.85546875" style="58" customWidth="1"/>
    <col min="34" max="34" width="62.42578125" style="58" customWidth="1"/>
    <col min="35" max="35" width="27" style="73" customWidth="1"/>
    <col min="36" max="36" width="23.85546875" style="58" customWidth="1"/>
    <col min="37" max="16384" width="9.140625" style="73"/>
  </cols>
  <sheetData>
    <row r="1" spans="1:36" s="23" customFormat="1" ht="37.5" x14ac:dyDescent="0.3">
      <c r="A1" s="19" t="s">
        <v>127</v>
      </c>
      <c r="B1" s="20" t="s">
        <v>62</v>
      </c>
      <c r="C1" s="20" t="s">
        <v>141</v>
      </c>
      <c r="D1" s="20" t="s">
        <v>128</v>
      </c>
      <c r="E1" s="20" t="s">
        <v>115</v>
      </c>
      <c r="F1" s="20" t="s">
        <v>116</v>
      </c>
      <c r="G1" s="20" t="s">
        <v>130</v>
      </c>
      <c r="H1" s="20" t="s">
        <v>13</v>
      </c>
      <c r="I1" s="20" t="s">
        <v>1875</v>
      </c>
      <c r="J1" s="20" t="s">
        <v>129</v>
      </c>
      <c r="K1" s="20" t="s">
        <v>132</v>
      </c>
      <c r="L1" s="20" t="s">
        <v>20</v>
      </c>
      <c r="M1" s="20" t="s">
        <v>131</v>
      </c>
      <c r="N1" s="20" t="s">
        <v>90</v>
      </c>
      <c r="O1" s="20" t="s">
        <v>58</v>
      </c>
      <c r="P1" s="20" t="s">
        <v>59</v>
      </c>
      <c r="Q1" s="20" t="s">
        <v>60</v>
      </c>
      <c r="R1" s="21" t="s">
        <v>61</v>
      </c>
      <c r="S1" s="20" t="s">
        <v>14</v>
      </c>
      <c r="T1" s="20" t="s">
        <v>30</v>
      </c>
      <c r="U1" s="20" t="s">
        <v>15</v>
      </c>
      <c r="V1" s="20" t="s">
        <v>16</v>
      </c>
      <c r="W1" s="20" t="s">
        <v>17</v>
      </c>
      <c r="X1" s="20" t="s">
        <v>114</v>
      </c>
      <c r="Y1" s="20" t="s">
        <v>18</v>
      </c>
      <c r="Z1" s="20" t="s">
        <v>19</v>
      </c>
      <c r="AA1" s="20" t="s">
        <v>53</v>
      </c>
      <c r="AB1" s="20" t="s">
        <v>124</v>
      </c>
      <c r="AC1" s="20" t="s">
        <v>125</v>
      </c>
      <c r="AD1" s="20" t="s">
        <v>133</v>
      </c>
      <c r="AE1" s="20" t="s">
        <v>134</v>
      </c>
      <c r="AF1" s="20" t="s">
        <v>135</v>
      </c>
      <c r="AG1" s="20" t="s">
        <v>136</v>
      </c>
      <c r="AH1" s="20" t="s">
        <v>137</v>
      </c>
      <c r="AI1" s="20" t="s">
        <v>140</v>
      </c>
      <c r="AJ1" s="22" t="s">
        <v>126</v>
      </c>
    </row>
    <row r="2" spans="1:36" ht="409.5" x14ac:dyDescent="0.3">
      <c r="A2" s="24" t="s">
        <v>43</v>
      </c>
      <c r="B2" s="10" t="s">
        <v>1558</v>
      </c>
      <c r="C2" s="26" t="s">
        <v>302</v>
      </c>
      <c r="D2" s="26" t="s">
        <v>303</v>
      </c>
      <c r="E2" s="10" t="s">
        <v>606</v>
      </c>
      <c r="F2" s="10" t="s">
        <v>607</v>
      </c>
      <c r="G2" s="10" t="s">
        <v>687</v>
      </c>
      <c r="H2" s="9" t="s">
        <v>304</v>
      </c>
      <c r="I2" s="17" t="s">
        <v>785</v>
      </c>
      <c r="J2" s="10" t="s">
        <v>768</v>
      </c>
      <c r="K2" s="10" t="s">
        <v>305</v>
      </c>
      <c r="L2" s="10" t="s">
        <v>711</v>
      </c>
      <c r="M2" s="10" t="s">
        <v>87</v>
      </c>
      <c r="N2" s="10" t="s">
        <v>1939</v>
      </c>
      <c r="O2" s="10" t="s">
        <v>1864</v>
      </c>
      <c r="P2" s="15">
        <v>44026</v>
      </c>
      <c r="Q2" s="15">
        <v>45381</v>
      </c>
      <c r="R2" s="15">
        <v>45381</v>
      </c>
      <c r="S2" s="27">
        <v>1</v>
      </c>
      <c r="T2" s="55" t="s">
        <v>783</v>
      </c>
      <c r="U2" s="29"/>
      <c r="V2" s="29"/>
      <c r="W2" s="10" t="s">
        <v>1275</v>
      </c>
      <c r="X2" s="36" t="s">
        <v>1867</v>
      </c>
      <c r="Y2" s="14">
        <f t="shared" ref="Y2:Y33" ca="1" si="0">IF(AND($R2="", $Q2&lt;&gt;""), MAX(0, TODAY()-$Q2), IF(AND($R2&lt;&gt;"", $Q2&lt;&gt;""), MAX(0, $R2-$Q2), ""))</f>
        <v>0</v>
      </c>
      <c r="Z2" s="14"/>
      <c r="AA2" s="9" t="str">
        <f ca="1">IF(AND($T2&lt;&gt;"Cumplido", $Q2&lt;&gt;"", $R2=""), IF($Q2-TODAY()&lt;=[1]Parametros!$M$2, IF($Q2-TODAY()&gt;=0, "Sí", "Vencido"), "No"), IF(AND($T2&lt;&gt;"Cumplido", $Q2&lt;&gt;"", $R2&lt;&gt;""), IF($R2&gt;$Q2, "Incumplido", "Cumplido en plazo"), ""))</f>
        <v>Cumplido en plazo</v>
      </c>
      <c r="AB2" s="27">
        <v>0.5</v>
      </c>
      <c r="AC2" s="27">
        <v>0.5</v>
      </c>
      <c r="AD2" s="9" t="s">
        <v>139</v>
      </c>
      <c r="AE2" s="9" t="s">
        <v>139</v>
      </c>
      <c r="AF2" s="9" t="s">
        <v>138</v>
      </c>
      <c r="AG2" s="9" t="s">
        <v>138</v>
      </c>
      <c r="AH2" s="9" t="s">
        <v>139</v>
      </c>
      <c r="AI2" s="55" t="s">
        <v>1271</v>
      </c>
      <c r="AJ2" s="107"/>
    </row>
    <row r="3" spans="1:36" ht="409.5" x14ac:dyDescent="0.3">
      <c r="A3" s="24" t="s">
        <v>43</v>
      </c>
      <c r="B3" s="25" t="s">
        <v>1268</v>
      </c>
      <c r="C3" s="26" t="s">
        <v>1248</v>
      </c>
      <c r="D3" s="26" t="s">
        <v>1164</v>
      </c>
      <c r="E3" s="10" t="s">
        <v>984</v>
      </c>
      <c r="F3" s="10" t="s">
        <v>985</v>
      </c>
      <c r="G3" s="9" t="s">
        <v>1144</v>
      </c>
      <c r="H3" s="9" t="s">
        <v>887</v>
      </c>
      <c r="I3" s="17" t="s">
        <v>786</v>
      </c>
      <c r="J3" s="10" t="s">
        <v>768</v>
      </c>
      <c r="K3" s="10">
        <v>6</v>
      </c>
      <c r="L3" s="10" t="s">
        <v>1439</v>
      </c>
      <c r="M3" s="10" t="s">
        <v>83</v>
      </c>
      <c r="N3" s="10" t="s">
        <v>1939</v>
      </c>
      <c r="O3" s="10" t="s">
        <v>1864</v>
      </c>
      <c r="P3" s="15">
        <v>44208</v>
      </c>
      <c r="Q3" s="15">
        <v>44926</v>
      </c>
      <c r="R3" s="15">
        <v>45675</v>
      </c>
      <c r="S3" s="27">
        <v>1</v>
      </c>
      <c r="T3" s="55" t="s">
        <v>783</v>
      </c>
      <c r="U3" s="29"/>
      <c r="V3" s="29"/>
      <c r="W3" s="10" t="s">
        <v>1273</v>
      </c>
      <c r="X3" s="36" t="s">
        <v>1688</v>
      </c>
      <c r="Y3" s="14">
        <f t="shared" ca="1" si="0"/>
        <v>749</v>
      </c>
      <c r="Z3" s="31"/>
      <c r="AA3" s="9" t="str">
        <f ca="1">IF(AND($T3&lt;&gt;"Cumplido", $Q3&lt;&gt;"", $R3=""), IF($Q3-TODAY()&lt;=[1]Parametros!$M$2, IF($Q3-TODAY()&gt;=0, "Sí", "Vencido"), "No"), IF(AND($T3&lt;&gt;"Cumplido", $Q3&lt;&gt;"", $R3&lt;&gt;""), IF($R3&gt;$Q3, "Incumplido", "Cumplido en plazo"), ""))</f>
        <v>Incumplido</v>
      </c>
      <c r="AB3" s="27">
        <v>0.5</v>
      </c>
      <c r="AC3" s="27">
        <v>0.5</v>
      </c>
      <c r="AD3" s="9" t="s">
        <v>1393</v>
      </c>
      <c r="AE3" s="9" t="s">
        <v>1392</v>
      </c>
      <c r="AF3" s="9" t="s">
        <v>1392</v>
      </c>
      <c r="AG3" s="9" t="s">
        <v>1392</v>
      </c>
      <c r="AH3" s="9" t="s">
        <v>1392</v>
      </c>
      <c r="AI3" s="56" t="s">
        <v>1271</v>
      </c>
      <c r="AJ3" s="39"/>
    </row>
    <row r="4" spans="1:36" ht="409.5" x14ac:dyDescent="0.3">
      <c r="A4" s="24" t="s">
        <v>43</v>
      </c>
      <c r="B4" s="25" t="s">
        <v>1268</v>
      </c>
      <c r="C4" s="26" t="s">
        <v>1248</v>
      </c>
      <c r="D4" s="26" t="s">
        <v>1164</v>
      </c>
      <c r="E4" s="10" t="s">
        <v>984</v>
      </c>
      <c r="F4" s="10" t="s">
        <v>985</v>
      </c>
      <c r="G4" s="9" t="s">
        <v>1144</v>
      </c>
      <c r="H4" s="9" t="s">
        <v>888</v>
      </c>
      <c r="I4" s="17" t="s">
        <v>787</v>
      </c>
      <c r="J4" s="10" t="s">
        <v>768</v>
      </c>
      <c r="K4" s="10">
        <v>1</v>
      </c>
      <c r="L4" s="10" t="s">
        <v>1440</v>
      </c>
      <c r="M4" s="10" t="s">
        <v>85</v>
      </c>
      <c r="N4" s="10" t="s">
        <v>1861</v>
      </c>
      <c r="O4" s="10" t="s">
        <v>1868</v>
      </c>
      <c r="P4" s="15">
        <v>44287</v>
      </c>
      <c r="Q4" s="15">
        <v>44407</v>
      </c>
      <c r="R4" s="15">
        <v>45675</v>
      </c>
      <c r="S4" s="27">
        <v>1</v>
      </c>
      <c r="T4" s="55" t="s">
        <v>783</v>
      </c>
      <c r="U4" s="29"/>
      <c r="V4" s="29"/>
      <c r="W4" s="10" t="s">
        <v>1274</v>
      </c>
      <c r="X4" s="36" t="s">
        <v>1689</v>
      </c>
      <c r="Y4" s="14">
        <f t="shared" ca="1" si="0"/>
        <v>1268</v>
      </c>
      <c r="Z4" s="31"/>
      <c r="AA4" s="9" t="str">
        <f ca="1">IF(AND($T4&lt;&gt;"Cumplido", $Q4&lt;&gt;"", $R4=""), IF($Q4-TODAY()&lt;=[1]Parametros!$M$2, IF($Q4-TODAY()&gt;=0, "Sí", "Vencido"), "No"), IF(AND($T4&lt;&gt;"Cumplido", $Q4&lt;&gt;"", $R4&lt;&gt;""), IF($R4&gt;$Q4, "Incumplido", "Cumplido en plazo"), ""))</f>
        <v>Incumplido</v>
      </c>
      <c r="AB4" s="27">
        <v>0</v>
      </c>
      <c r="AC4" s="27">
        <v>0</v>
      </c>
      <c r="AD4" s="9" t="s">
        <v>1393</v>
      </c>
      <c r="AE4" s="9" t="s">
        <v>1392</v>
      </c>
      <c r="AF4" s="9" t="s">
        <v>1392</v>
      </c>
      <c r="AG4" s="9" t="s">
        <v>1392</v>
      </c>
      <c r="AH4" s="9" t="s">
        <v>1392</v>
      </c>
      <c r="AI4" s="56" t="s">
        <v>1271</v>
      </c>
      <c r="AJ4" s="39"/>
    </row>
    <row r="5" spans="1:36" ht="409.5" hidden="1" x14ac:dyDescent="0.3">
      <c r="A5" s="148" t="s">
        <v>43</v>
      </c>
      <c r="B5" s="149" t="s">
        <v>1268</v>
      </c>
      <c r="C5" s="143" t="s">
        <v>1249</v>
      </c>
      <c r="D5" s="143" t="s">
        <v>1165</v>
      </c>
      <c r="E5" s="50" t="s">
        <v>986</v>
      </c>
      <c r="F5" s="50" t="s">
        <v>987</v>
      </c>
      <c r="G5" s="150" t="s">
        <v>1145</v>
      </c>
      <c r="H5" s="142" t="s">
        <v>889</v>
      </c>
      <c r="I5" s="151" t="s">
        <v>788</v>
      </c>
      <c r="J5" s="50" t="s">
        <v>768</v>
      </c>
      <c r="K5" s="50">
        <v>1</v>
      </c>
      <c r="L5" s="50" t="s">
        <v>1441</v>
      </c>
      <c r="M5" s="50" t="s">
        <v>78</v>
      </c>
      <c r="N5" s="50" t="s">
        <v>1861</v>
      </c>
      <c r="O5" s="50" t="s">
        <v>1862</v>
      </c>
      <c r="P5" s="140">
        <v>44166</v>
      </c>
      <c r="Q5" s="140">
        <v>44530</v>
      </c>
      <c r="R5" s="140" t="s">
        <v>1394</v>
      </c>
      <c r="S5" s="152">
        <v>0.65</v>
      </c>
      <c r="T5" s="141" t="s">
        <v>1934</v>
      </c>
      <c r="U5" s="63"/>
      <c r="V5" s="63"/>
      <c r="W5" s="32" t="s">
        <v>1955</v>
      </c>
      <c r="X5" s="70" t="s">
        <v>1957</v>
      </c>
      <c r="Y5" s="71" t="e">
        <f t="shared" ca="1" si="0"/>
        <v>#VALUE!</v>
      </c>
      <c r="Z5" s="71"/>
      <c r="AA5" s="68" t="str">
        <f ca="1">IF(AND($T5&lt;&gt;"Cumplido", $Q5&lt;&gt;"", $R5=""), IF($Q5-TODAY()&lt;=[1]Parametros!$M$2, IF($Q5-TODAY()&gt;=0, "Sí", "Vencido"), "No"), IF(AND($T5&lt;&gt;"Cumplido", $Q5&lt;&gt;"", $R5&lt;&gt;""), IF($R5&gt;$Q5, "Incumplido", "Cumplido en plazo"), ""))</f>
        <v>Incumplido</v>
      </c>
      <c r="AB5" s="69">
        <v>0.65</v>
      </c>
      <c r="AC5" s="69">
        <v>0.65</v>
      </c>
      <c r="AD5" s="68" t="s">
        <v>139</v>
      </c>
      <c r="AE5" s="68" t="s">
        <v>139</v>
      </c>
      <c r="AF5" s="68" t="s">
        <v>138</v>
      </c>
      <c r="AG5" s="68" t="s">
        <v>138</v>
      </c>
      <c r="AH5" s="68" t="s">
        <v>139</v>
      </c>
      <c r="AI5" s="32" t="s">
        <v>1272</v>
      </c>
      <c r="AJ5" s="72">
        <v>0</v>
      </c>
    </row>
    <row r="6" spans="1:36" ht="409.5" hidden="1" x14ac:dyDescent="0.3">
      <c r="A6" s="148" t="s">
        <v>43</v>
      </c>
      <c r="B6" s="149" t="s">
        <v>1268</v>
      </c>
      <c r="C6" s="143" t="s">
        <v>1249</v>
      </c>
      <c r="D6" s="143" t="s">
        <v>1165</v>
      </c>
      <c r="E6" s="50" t="s">
        <v>986</v>
      </c>
      <c r="F6" s="50" t="s">
        <v>987</v>
      </c>
      <c r="G6" s="50" t="s">
        <v>1146</v>
      </c>
      <c r="H6" s="142" t="s">
        <v>890</v>
      </c>
      <c r="I6" s="151" t="s">
        <v>789</v>
      </c>
      <c r="J6" s="50" t="s">
        <v>768</v>
      </c>
      <c r="K6" s="50">
        <v>1</v>
      </c>
      <c r="L6" s="50" t="s">
        <v>1441</v>
      </c>
      <c r="M6" s="50" t="s">
        <v>78</v>
      </c>
      <c r="N6" s="50" t="s">
        <v>1861</v>
      </c>
      <c r="O6" s="50" t="s">
        <v>1862</v>
      </c>
      <c r="P6" s="140">
        <v>44166</v>
      </c>
      <c r="Q6" s="140">
        <v>44530</v>
      </c>
      <c r="R6" s="140" t="s">
        <v>1394</v>
      </c>
      <c r="S6" s="152">
        <v>0.84</v>
      </c>
      <c r="T6" s="141" t="s">
        <v>1934</v>
      </c>
      <c r="U6" s="63"/>
      <c r="V6" s="63"/>
      <c r="W6" s="32" t="s">
        <v>1956</v>
      </c>
      <c r="X6" s="74" t="s">
        <v>1958</v>
      </c>
      <c r="Y6" s="71" t="e">
        <f t="shared" ca="1" si="0"/>
        <v>#VALUE!</v>
      </c>
      <c r="Z6" s="71"/>
      <c r="AA6" s="68" t="str">
        <f ca="1">IF(AND($T6&lt;&gt;"Cumplido", $Q6&lt;&gt;"", $R6=""), IF($Q6-TODAY()&lt;=[1]Parametros!$M$2, IF($Q6-TODAY()&gt;=0, "Sí", "Vencido"), "No"), IF(AND($T6&lt;&gt;"Cumplido", $Q6&lt;&gt;"", $R6&lt;&gt;""), IF($R6&gt;$Q6, "Incumplido", "Cumplido en plazo"), ""))</f>
        <v>Incumplido</v>
      </c>
      <c r="AB6" s="69">
        <v>0.84</v>
      </c>
      <c r="AC6" s="69">
        <v>0.84</v>
      </c>
      <c r="AD6" s="68" t="s">
        <v>139</v>
      </c>
      <c r="AE6" s="68" t="s">
        <v>139</v>
      </c>
      <c r="AF6" s="68" t="s">
        <v>138</v>
      </c>
      <c r="AG6" s="68" t="s">
        <v>138</v>
      </c>
      <c r="AH6" s="68" t="s">
        <v>139</v>
      </c>
      <c r="AI6" s="32" t="s">
        <v>1272</v>
      </c>
      <c r="AJ6" s="72">
        <v>0</v>
      </c>
    </row>
    <row r="7" spans="1:36" ht="409.5" x14ac:dyDescent="0.3">
      <c r="A7" s="24" t="s">
        <v>43</v>
      </c>
      <c r="B7" s="10" t="s">
        <v>1558</v>
      </c>
      <c r="C7" s="26" t="s">
        <v>1248</v>
      </c>
      <c r="D7" s="26" t="s">
        <v>1166</v>
      </c>
      <c r="E7" s="10" t="s">
        <v>988</v>
      </c>
      <c r="F7" s="10" t="s">
        <v>989</v>
      </c>
      <c r="G7" s="10" t="s">
        <v>1145</v>
      </c>
      <c r="H7" s="9" t="s">
        <v>891</v>
      </c>
      <c r="I7" s="17" t="s">
        <v>790</v>
      </c>
      <c r="J7" s="10" t="s">
        <v>768</v>
      </c>
      <c r="K7" s="10" t="s">
        <v>1416</v>
      </c>
      <c r="L7" s="10" t="s">
        <v>1442</v>
      </c>
      <c r="M7" s="10" t="s">
        <v>87</v>
      </c>
      <c r="N7" s="10" t="s">
        <v>1939</v>
      </c>
      <c r="O7" s="10" t="s">
        <v>1864</v>
      </c>
      <c r="P7" s="15">
        <v>44864</v>
      </c>
      <c r="Q7" s="15">
        <v>44925</v>
      </c>
      <c r="R7" s="15">
        <v>45316</v>
      </c>
      <c r="S7" s="27">
        <v>1</v>
      </c>
      <c r="T7" s="55" t="s">
        <v>783</v>
      </c>
      <c r="U7" s="29"/>
      <c r="V7" s="29"/>
      <c r="W7" s="10" t="s">
        <v>1276</v>
      </c>
      <c r="X7" s="36" t="s">
        <v>1690</v>
      </c>
      <c r="Y7" s="14">
        <f t="shared" ca="1" si="0"/>
        <v>391</v>
      </c>
      <c r="Z7" s="31"/>
      <c r="AA7" s="9" t="str">
        <f ca="1">IF(AND($T7&lt;&gt;"Cumplido", $Q7&lt;&gt;"", $R7=""), IF($Q7-TODAY()&lt;=[1]Parametros!$M$2, IF($Q7-TODAY()&gt;=0, "Sí", "Vencido"), "No"), IF(AND($T7&lt;&gt;"Cumplido", $Q7&lt;&gt;"", $R7&lt;&gt;""), IF($R7&gt;$Q7, "Incumplido", "Cumplido en plazo"), ""))</f>
        <v>Incumplido</v>
      </c>
      <c r="AB7" s="27">
        <v>0.5</v>
      </c>
      <c r="AC7" s="27">
        <v>0.8</v>
      </c>
      <c r="AD7" s="9" t="s">
        <v>1393</v>
      </c>
      <c r="AE7" s="9" t="s">
        <v>1392</v>
      </c>
      <c r="AF7" s="9" t="s">
        <v>1392</v>
      </c>
      <c r="AG7" s="9" t="s">
        <v>1392</v>
      </c>
      <c r="AH7" s="9" t="s">
        <v>1392</v>
      </c>
      <c r="AI7" s="56" t="s">
        <v>1271</v>
      </c>
      <c r="AJ7" s="39"/>
    </row>
    <row r="8" spans="1:36" ht="409.5" x14ac:dyDescent="0.3">
      <c r="A8" s="24" t="s">
        <v>43</v>
      </c>
      <c r="B8" s="10" t="s">
        <v>1558</v>
      </c>
      <c r="C8" s="26" t="s">
        <v>306</v>
      </c>
      <c r="D8" s="26" t="s">
        <v>1167</v>
      </c>
      <c r="E8" s="10" t="s">
        <v>307</v>
      </c>
      <c r="F8" s="10" t="s">
        <v>990</v>
      </c>
      <c r="G8" s="10" t="s">
        <v>688</v>
      </c>
      <c r="H8" s="9" t="s">
        <v>892</v>
      </c>
      <c r="I8" s="17" t="s">
        <v>791</v>
      </c>
      <c r="J8" s="10" t="s">
        <v>771</v>
      </c>
      <c r="K8" s="10">
        <v>1</v>
      </c>
      <c r="L8" s="10" t="s">
        <v>1443</v>
      </c>
      <c r="M8" s="10" t="s">
        <v>80</v>
      </c>
      <c r="N8" s="17" t="s">
        <v>1860</v>
      </c>
      <c r="O8" s="10" t="s">
        <v>1863</v>
      </c>
      <c r="P8" s="15">
        <v>45536</v>
      </c>
      <c r="Q8" s="15">
        <v>45657</v>
      </c>
      <c r="R8" s="15">
        <v>45166</v>
      </c>
      <c r="S8" s="27">
        <v>1</v>
      </c>
      <c r="T8" s="55" t="s">
        <v>783</v>
      </c>
      <c r="U8" s="29"/>
      <c r="V8" s="29"/>
      <c r="W8" s="10" t="s">
        <v>1277</v>
      </c>
      <c r="X8" s="30" t="s">
        <v>1691</v>
      </c>
      <c r="Y8" s="14">
        <f t="shared" ca="1" si="0"/>
        <v>0</v>
      </c>
      <c r="Z8" s="31"/>
      <c r="AA8" s="9" t="str">
        <f ca="1">IF(AND($T8&lt;&gt;"Cumplido", $Q8&lt;&gt;"", $R8=""), IF($Q8-TODAY()&lt;=[1]Parametros!$M$2, IF($Q8-TODAY()&gt;=0, "Sí", "Vencido"), "No"), IF(AND($T8&lt;&gt;"Cumplido", $Q8&lt;&gt;"", $R8&lt;&gt;""), IF($R8&gt;$Q8, "Incumplido", "Cumplido en plazo"), ""))</f>
        <v>Cumplido en plazo</v>
      </c>
      <c r="AB8" s="27">
        <v>0.84699999999999998</v>
      </c>
      <c r="AC8" s="27">
        <v>1</v>
      </c>
      <c r="AD8" s="9" t="s">
        <v>1393</v>
      </c>
      <c r="AE8" s="9" t="s">
        <v>1392</v>
      </c>
      <c r="AF8" s="9" t="s">
        <v>1392</v>
      </c>
      <c r="AG8" s="9" t="s">
        <v>1392</v>
      </c>
      <c r="AH8" s="9" t="s">
        <v>1392</v>
      </c>
      <c r="AI8" s="56" t="s">
        <v>1271</v>
      </c>
      <c r="AJ8" s="39"/>
    </row>
    <row r="9" spans="1:36" ht="409.5" x14ac:dyDescent="0.3">
      <c r="A9" s="24" t="s">
        <v>43</v>
      </c>
      <c r="B9" s="10" t="s">
        <v>1558</v>
      </c>
      <c r="C9" s="26" t="s">
        <v>306</v>
      </c>
      <c r="D9" s="26" t="s">
        <v>1167</v>
      </c>
      <c r="E9" s="10" t="s">
        <v>991</v>
      </c>
      <c r="F9" s="10" t="s">
        <v>992</v>
      </c>
      <c r="G9" s="10" t="s">
        <v>688</v>
      </c>
      <c r="H9" s="9" t="s">
        <v>893</v>
      </c>
      <c r="I9" s="17" t="s">
        <v>792</v>
      </c>
      <c r="J9" s="10" t="s">
        <v>768</v>
      </c>
      <c r="K9" s="10">
        <v>1</v>
      </c>
      <c r="L9" s="10" t="s">
        <v>1444</v>
      </c>
      <c r="M9" s="10" t="s">
        <v>80</v>
      </c>
      <c r="N9" s="17" t="s">
        <v>1860</v>
      </c>
      <c r="O9" s="10" t="s">
        <v>1863</v>
      </c>
      <c r="P9" s="15">
        <v>45536</v>
      </c>
      <c r="Q9" s="15">
        <v>45657</v>
      </c>
      <c r="R9" s="15">
        <v>45636</v>
      </c>
      <c r="S9" s="27">
        <v>1</v>
      </c>
      <c r="T9" s="55" t="s">
        <v>783</v>
      </c>
      <c r="U9" s="29"/>
      <c r="V9" s="29"/>
      <c r="W9" s="10" t="s">
        <v>1278</v>
      </c>
      <c r="X9" s="30" t="s">
        <v>1692</v>
      </c>
      <c r="Y9" s="14">
        <f t="shared" ca="1" si="0"/>
        <v>0</v>
      </c>
      <c r="Z9" s="31"/>
      <c r="AA9" s="9" t="str">
        <f ca="1">IF(AND($T9&lt;&gt;"Cumplido", $Q9&lt;&gt;"", $R9=""), IF($Q9-TODAY()&lt;=[1]Parametros!$M$2, IF($Q9-TODAY()&gt;=0, "Sí", "Vencido"), "No"), IF(AND($T9&lt;&gt;"Cumplido", $Q9&lt;&gt;"", $R9&lt;&gt;""), IF($R9&gt;$Q9, "Incumplido", "Cumplido en plazo"), ""))</f>
        <v>Cumplido en plazo</v>
      </c>
      <c r="AB9" s="27">
        <v>1</v>
      </c>
      <c r="AC9" s="27">
        <v>1</v>
      </c>
      <c r="AD9" s="9" t="s">
        <v>1392</v>
      </c>
      <c r="AE9" s="9" t="s">
        <v>1392</v>
      </c>
      <c r="AF9" s="9" t="s">
        <v>1392</v>
      </c>
      <c r="AG9" s="9" t="s">
        <v>1392</v>
      </c>
      <c r="AH9" s="9" t="s">
        <v>1392</v>
      </c>
      <c r="AI9" s="56" t="s">
        <v>1271</v>
      </c>
      <c r="AJ9" s="39"/>
    </row>
    <row r="10" spans="1:36" ht="409.5" x14ac:dyDescent="0.3">
      <c r="A10" s="24" t="s">
        <v>43</v>
      </c>
      <c r="B10" s="10" t="s">
        <v>1558</v>
      </c>
      <c r="C10" s="26" t="s">
        <v>306</v>
      </c>
      <c r="D10" s="26" t="s">
        <v>1168</v>
      </c>
      <c r="E10" s="10" t="s">
        <v>993</v>
      </c>
      <c r="F10" s="10" t="s">
        <v>994</v>
      </c>
      <c r="G10" s="10" t="s">
        <v>688</v>
      </c>
      <c r="H10" s="9" t="s">
        <v>894</v>
      </c>
      <c r="I10" s="17" t="s">
        <v>1395</v>
      </c>
      <c r="J10" s="10" t="s">
        <v>771</v>
      </c>
      <c r="K10" s="10">
        <v>1</v>
      </c>
      <c r="L10" s="10" t="s">
        <v>1445</v>
      </c>
      <c r="M10" s="10" t="s">
        <v>81</v>
      </c>
      <c r="N10" s="10" t="s">
        <v>784</v>
      </c>
      <c r="O10" s="10" t="s">
        <v>784</v>
      </c>
      <c r="P10" s="15">
        <v>45519</v>
      </c>
      <c r="Q10" s="15">
        <v>45657</v>
      </c>
      <c r="R10" s="15">
        <v>44887</v>
      </c>
      <c r="S10" s="27">
        <v>1</v>
      </c>
      <c r="T10" s="55" t="s">
        <v>783</v>
      </c>
      <c r="U10" s="29"/>
      <c r="V10" s="29"/>
      <c r="W10" s="10" t="s">
        <v>1279</v>
      </c>
      <c r="X10" s="30" t="s">
        <v>1693</v>
      </c>
      <c r="Y10" s="14">
        <f t="shared" ca="1" si="0"/>
        <v>0</v>
      </c>
      <c r="Z10" s="31"/>
      <c r="AA10" s="9" t="str">
        <f ca="1">IF(AND($T10&lt;&gt;"Cumplido", $Q10&lt;&gt;"", $R10=""), IF($Q10-TODAY()&lt;=[1]Parametros!$M$2, IF($Q10-TODAY()&gt;=0, "Sí", "Vencido"), "No"), IF(AND($T10&lt;&gt;"Cumplido", $Q10&lt;&gt;"", $R10&lt;&gt;""), IF($R10&gt;$Q10, "Incumplido", "Cumplido en plazo"), ""))</f>
        <v>Cumplido en plazo</v>
      </c>
      <c r="AB10" s="27">
        <v>1</v>
      </c>
      <c r="AC10" s="27">
        <v>1</v>
      </c>
      <c r="AD10" s="9" t="s">
        <v>1392</v>
      </c>
      <c r="AE10" s="9" t="s">
        <v>1392</v>
      </c>
      <c r="AF10" s="9" t="s">
        <v>1392</v>
      </c>
      <c r="AG10" s="9" t="s">
        <v>1392</v>
      </c>
      <c r="AH10" s="9" t="s">
        <v>1392</v>
      </c>
      <c r="AI10" s="56" t="s">
        <v>1271</v>
      </c>
      <c r="AJ10" s="39"/>
    </row>
    <row r="11" spans="1:36" ht="409.5" x14ac:dyDescent="0.3">
      <c r="A11" s="24" t="s">
        <v>43</v>
      </c>
      <c r="B11" s="10" t="s">
        <v>1558</v>
      </c>
      <c r="C11" s="26" t="s">
        <v>306</v>
      </c>
      <c r="D11" s="26" t="s">
        <v>1168</v>
      </c>
      <c r="E11" s="10" t="s">
        <v>993</v>
      </c>
      <c r="F11" s="10" t="s">
        <v>994</v>
      </c>
      <c r="G11" s="10" t="s">
        <v>688</v>
      </c>
      <c r="H11" s="9" t="s">
        <v>895</v>
      </c>
      <c r="I11" s="17" t="s">
        <v>1396</v>
      </c>
      <c r="J11" s="10" t="s">
        <v>768</v>
      </c>
      <c r="K11" s="10">
        <v>1</v>
      </c>
      <c r="L11" s="10" t="s">
        <v>1446</v>
      </c>
      <c r="M11" s="10" t="s">
        <v>81</v>
      </c>
      <c r="N11" s="10" t="s">
        <v>784</v>
      </c>
      <c r="O11" s="10" t="s">
        <v>784</v>
      </c>
      <c r="P11" s="15">
        <v>45519</v>
      </c>
      <c r="Q11" s="15">
        <v>45657</v>
      </c>
      <c r="R11" s="15">
        <v>44888</v>
      </c>
      <c r="S11" s="27">
        <v>1</v>
      </c>
      <c r="T11" s="55" t="s">
        <v>783</v>
      </c>
      <c r="U11" s="29"/>
      <c r="V11" s="29"/>
      <c r="W11" s="10" t="s">
        <v>1280</v>
      </c>
      <c r="X11" s="30" t="s">
        <v>1694</v>
      </c>
      <c r="Y11" s="14">
        <f t="shared" ca="1" si="0"/>
        <v>0</v>
      </c>
      <c r="Z11" s="31"/>
      <c r="AA11" s="9" t="str">
        <f ca="1">IF(AND($T11&lt;&gt;"Cumplido", $Q11&lt;&gt;"", $R11=""), IF($Q11-TODAY()&lt;=[1]Parametros!$M$2, IF($Q11-TODAY()&gt;=0, "Sí", "Vencido"), "No"), IF(AND($T11&lt;&gt;"Cumplido", $Q11&lt;&gt;"", $R11&lt;&gt;""), IF($R11&gt;$Q11, "Incumplido", "Cumplido en plazo"), ""))</f>
        <v>Cumplido en plazo</v>
      </c>
      <c r="AB11" s="27">
        <v>1</v>
      </c>
      <c r="AC11" s="27">
        <v>1</v>
      </c>
      <c r="AD11" s="9" t="s">
        <v>1392</v>
      </c>
      <c r="AE11" s="9" t="s">
        <v>1392</v>
      </c>
      <c r="AF11" s="9" t="s">
        <v>1392</v>
      </c>
      <c r="AG11" s="9" t="s">
        <v>1392</v>
      </c>
      <c r="AH11" s="9" t="s">
        <v>1392</v>
      </c>
      <c r="AI11" s="56" t="s">
        <v>1271</v>
      </c>
      <c r="AJ11" s="39"/>
    </row>
    <row r="12" spans="1:36" ht="409.5" x14ac:dyDescent="0.3">
      <c r="A12" s="24" t="s">
        <v>43</v>
      </c>
      <c r="B12" s="10" t="s">
        <v>1558</v>
      </c>
      <c r="C12" s="26" t="s">
        <v>306</v>
      </c>
      <c r="D12" s="26" t="s">
        <v>1168</v>
      </c>
      <c r="E12" s="10" t="s">
        <v>993</v>
      </c>
      <c r="F12" s="10" t="s">
        <v>994</v>
      </c>
      <c r="G12" s="10" t="s">
        <v>688</v>
      </c>
      <c r="H12" s="9" t="s">
        <v>896</v>
      </c>
      <c r="I12" s="17" t="s">
        <v>1397</v>
      </c>
      <c r="J12" s="10" t="s">
        <v>768</v>
      </c>
      <c r="K12" s="10">
        <v>1</v>
      </c>
      <c r="L12" s="10" t="s">
        <v>1447</v>
      </c>
      <c r="M12" s="10" t="s">
        <v>81</v>
      </c>
      <c r="N12" s="10" t="s">
        <v>784</v>
      </c>
      <c r="O12" s="10" t="s">
        <v>784</v>
      </c>
      <c r="P12" s="15">
        <v>45536</v>
      </c>
      <c r="Q12" s="15">
        <v>45657</v>
      </c>
      <c r="R12" s="15" t="s">
        <v>1398</v>
      </c>
      <c r="S12" s="27">
        <v>1</v>
      </c>
      <c r="T12" s="55" t="s">
        <v>783</v>
      </c>
      <c r="U12" s="29"/>
      <c r="V12" s="29"/>
      <c r="W12" s="10" t="s">
        <v>1281</v>
      </c>
      <c r="X12" s="30" t="s">
        <v>1695</v>
      </c>
      <c r="Y12" s="14" t="e">
        <f t="shared" ca="1" si="0"/>
        <v>#VALUE!</v>
      </c>
      <c r="Z12" s="31"/>
      <c r="AA12" s="9" t="str">
        <f ca="1">IF(AND($T12&lt;&gt;"Cumplido", $Q12&lt;&gt;"", $R12=""), IF($Q12-TODAY()&lt;=[1]Parametros!$M$2, IF($Q12-TODAY()&gt;=0, "Sí", "Vencido"), "No"), IF(AND($T12&lt;&gt;"Cumplido", $Q12&lt;&gt;"", $R12&lt;&gt;""), IF($R12&gt;$Q12, "Incumplido", "Cumplido en plazo"), ""))</f>
        <v>Incumplido</v>
      </c>
      <c r="AB12" s="27">
        <v>1</v>
      </c>
      <c r="AC12" s="27">
        <v>1</v>
      </c>
      <c r="AD12" s="9" t="s">
        <v>1392</v>
      </c>
      <c r="AE12" s="9" t="s">
        <v>1392</v>
      </c>
      <c r="AF12" s="9" t="s">
        <v>1392</v>
      </c>
      <c r="AG12" s="9" t="s">
        <v>1392</v>
      </c>
      <c r="AH12" s="9" t="s">
        <v>1392</v>
      </c>
      <c r="AI12" s="56" t="s">
        <v>1271</v>
      </c>
      <c r="AJ12" s="39"/>
    </row>
    <row r="13" spans="1:36" ht="409.5" x14ac:dyDescent="0.3">
      <c r="A13" s="24" t="s">
        <v>43</v>
      </c>
      <c r="B13" s="10" t="s">
        <v>1558</v>
      </c>
      <c r="C13" s="26" t="s">
        <v>306</v>
      </c>
      <c r="D13" s="26" t="s">
        <v>1169</v>
      </c>
      <c r="E13" s="10" t="s">
        <v>995</v>
      </c>
      <c r="F13" s="10" t="s">
        <v>996</v>
      </c>
      <c r="G13" s="10" t="s">
        <v>688</v>
      </c>
      <c r="H13" s="9" t="s">
        <v>897</v>
      </c>
      <c r="I13" s="17" t="s">
        <v>793</v>
      </c>
      <c r="J13" s="10" t="s">
        <v>768</v>
      </c>
      <c r="K13" s="10" t="s">
        <v>1417</v>
      </c>
      <c r="L13" s="10" t="s">
        <v>1448</v>
      </c>
      <c r="M13" s="10" t="s">
        <v>347</v>
      </c>
      <c r="N13" s="10" t="s">
        <v>1829</v>
      </c>
      <c r="O13" s="10" t="s">
        <v>1829</v>
      </c>
      <c r="P13" s="15">
        <v>45537</v>
      </c>
      <c r="Q13" s="15">
        <v>45657</v>
      </c>
      <c r="R13" s="15">
        <v>45711</v>
      </c>
      <c r="S13" s="27">
        <v>1</v>
      </c>
      <c r="T13" s="55" t="s">
        <v>783</v>
      </c>
      <c r="U13" s="29"/>
      <c r="V13" s="29"/>
      <c r="W13" s="10" t="s">
        <v>1282</v>
      </c>
      <c r="X13" s="30" t="s">
        <v>1696</v>
      </c>
      <c r="Y13" s="14">
        <f t="shared" ca="1" si="0"/>
        <v>54</v>
      </c>
      <c r="Z13" s="31"/>
      <c r="AA13" s="9" t="str">
        <f ca="1">IF(AND($T13&lt;&gt;"Cumplido", $Q13&lt;&gt;"", $R13=""), IF($Q13-TODAY()&lt;=[1]Parametros!$M$2, IF($Q13-TODAY()&gt;=0, "Sí", "Vencido"), "No"), IF(AND($T13&lt;&gt;"Cumplido", $Q13&lt;&gt;"", $R13&lt;&gt;""), IF($R13&gt;$Q13, "Incumplido", "Cumplido en plazo"), ""))</f>
        <v>Incumplido</v>
      </c>
      <c r="AB13" s="27">
        <v>0.5</v>
      </c>
      <c r="AC13" s="27">
        <v>0.8</v>
      </c>
      <c r="AD13" s="9" t="s">
        <v>1393</v>
      </c>
      <c r="AE13" s="9" t="s">
        <v>1392</v>
      </c>
      <c r="AF13" s="9" t="s">
        <v>1392</v>
      </c>
      <c r="AG13" s="9" t="s">
        <v>1392</v>
      </c>
      <c r="AH13" s="9" t="s">
        <v>1392</v>
      </c>
      <c r="AI13" s="56" t="s">
        <v>1271</v>
      </c>
      <c r="AJ13" s="39"/>
    </row>
    <row r="14" spans="1:36" ht="409.5" x14ac:dyDescent="0.3">
      <c r="A14" s="24" t="s">
        <v>43</v>
      </c>
      <c r="B14" s="10" t="s">
        <v>1558</v>
      </c>
      <c r="C14" s="26" t="s">
        <v>306</v>
      </c>
      <c r="D14" s="26" t="s">
        <v>1170</v>
      </c>
      <c r="E14" s="10" t="s">
        <v>997</v>
      </c>
      <c r="F14" s="10" t="s">
        <v>998</v>
      </c>
      <c r="G14" s="10" t="s">
        <v>688</v>
      </c>
      <c r="H14" s="9" t="s">
        <v>898</v>
      </c>
      <c r="I14" s="17" t="s">
        <v>794</v>
      </c>
      <c r="J14" s="10" t="s">
        <v>771</v>
      </c>
      <c r="K14" s="10" t="s">
        <v>1417</v>
      </c>
      <c r="L14" s="10" t="s">
        <v>1449</v>
      </c>
      <c r="M14" s="10" t="s">
        <v>347</v>
      </c>
      <c r="N14" s="10" t="s">
        <v>1829</v>
      </c>
      <c r="O14" s="10" t="s">
        <v>1829</v>
      </c>
      <c r="P14" s="15">
        <v>45537</v>
      </c>
      <c r="Q14" s="15">
        <v>45657</v>
      </c>
      <c r="R14" s="15">
        <v>45709</v>
      </c>
      <c r="S14" s="27">
        <v>1</v>
      </c>
      <c r="T14" s="55" t="s">
        <v>783</v>
      </c>
      <c r="U14" s="29"/>
      <c r="V14" s="29"/>
      <c r="W14" s="10" t="s">
        <v>1283</v>
      </c>
      <c r="X14" s="30" t="s">
        <v>1697</v>
      </c>
      <c r="Y14" s="14">
        <f t="shared" ca="1" si="0"/>
        <v>52</v>
      </c>
      <c r="Z14" s="31"/>
      <c r="AA14" s="9" t="str">
        <f ca="1">IF(AND($T14&lt;&gt;"Cumplido", $Q14&lt;&gt;"", $R14=""), IF($Q14-TODAY()&lt;=[1]Parametros!$M$2, IF($Q14-TODAY()&gt;=0, "Sí", "Vencido"), "No"), IF(AND($T14&lt;&gt;"Cumplido", $Q14&lt;&gt;"", $R14&lt;&gt;""), IF($R14&gt;$Q14, "Incumplido", "Cumplido en plazo"), ""))</f>
        <v>Incumplido</v>
      </c>
      <c r="AB14" s="27">
        <v>0.8</v>
      </c>
      <c r="AC14" s="27">
        <v>1</v>
      </c>
      <c r="AD14" s="9" t="s">
        <v>1393</v>
      </c>
      <c r="AE14" s="9" t="s">
        <v>1393</v>
      </c>
      <c r="AF14" s="9" t="s">
        <v>1392</v>
      </c>
      <c r="AG14" s="9" t="s">
        <v>1392</v>
      </c>
      <c r="AH14" s="9" t="s">
        <v>1392</v>
      </c>
      <c r="AI14" s="55" t="s">
        <v>1271</v>
      </c>
      <c r="AJ14" s="39"/>
    </row>
    <row r="15" spans="1:36" ht="409.5" x14ac:dyDescent="0.3">
      <c r="A15" s="24" t="s">
        <v>43</v>
      </c>
      <c r="B15" s="10" t="s">
        <v>1558</v>
      </c>
      <c r="C15" s="26" t="s">
        <v>306</v>
      </c>
      <c r="D15" s="26" t="s">
        <v>1170</v>
      </c>
      <c r="E15" s="10" t="s">
        <v>997</v>
      </c>
      <c r="F15" s="10" t="s">
        <v>998</v>
      </c>
      <c r="G15" s="10" t="s">
        <v>688</v>
      </c>
      <c r="H15" s="9" t="s">
        <v>899</v>
      </c>
      <c r="I15" s="17" t="s">
        <v>795</v>
      </c>
      <c r="J15" s="10" t="s">
        <v>768</v>
      </c>
      <c r="K15" s="10" t="s">
        <v>1418</v>
      </c>
      <c r="L15" s="10" t="s">
        <v>1450</v>
      </c>
      <c r="M15" s="10" t="s">
        <v>347</v>
      </c>
      <c r="N15" s="10" t="s">
        <v>1829</v>
      </c>
      <c r="O15" s="10" t="s">
        <v>1829</v>
      </c>
      <c r="P15" s="15">
        <v>45537</v>
      </c>
      <c r="Q15" s="15">
        <v>45657</v>
      </c>
      <c r="R15" s="15" t="s">
        <v>1399</v>
      </c>
      <c r="S15" s="27">
        <v>1</v>
      </c>
      <c r="T15" s="55" t="s">
        <v>783</v>
      </c>
      <c r="U15" s="29"/>
      <c r="V15" s="29"/>
      <c r="W15" s="10" t="s">
        <v>1284</v>
      </c>
      <c r="X15" s="30" t="s">
        <v>1698</v>
      </c>
      <c r="Y15" s="14" t="e">
        <f t="shared" ca="1" si="0"/>
        <v>#VALUE!</v>
      </c>
      <c r="Z15" s="31"/>
      <c r="AA15" s="9" t="str">
        <f ca="1">IF(AND($T15&lt;&gt;"Cumplido", $Q15&lt;&gt;"", $R15=""), IF($Q15-TODAY()&lt;=[1]Parametros!$M$2, IF($Q15-TODAY()&gt;=0, "Sí", "Vencido"), "No"), IF(AND($T15&lt;&gt;"Cumplido", $Q15&lt;&gt;"", $R15&lt;&gt;""), IF($R15&gt;$Q15, "Incumplido", "Cumplido en plazo"), ""))</f>
        <v>Incumplido</v>
      </c>
      <c r="AB15" s="27">
        <v>1</v>
      </c>
      <c r="AC15" s="27">
        <v>1</v>
      </c>
      <c r="AD15" s="9" t="s">
        <v>1392</v>
      </c>
      <c r="AE15" s="9" t="s">
        <v>1393</v>
      </c>
      <c r="AF15" s="9" t="s">
        <v>1392</v>
      </c>
      <c r="AG15" s="9" t="s">
        <v>1392</v>
      </c>
      <c r="AH15" s="9" t="s">
        <v>1392</v>
      </c>
      <c r="AI15" s="55" t="s">
        <v>1271</v>
      </c>
      <c r="AJ15" s="39"/>
    </row>
    <row r="16" spans="1:36" ht="409.5" x14ac:dyDescent="0.3">
      <c r="A16" s="24" t="s">
        <v>43</v>
      </c>
      <c r="B16" s="10" t="s">
        <v>1558</v>
      </c>
      <c r="C16" s="26" t="s">
        <v>306</v>
      </c>
      <c r="D16" s="26" t="s">
        <v>1170</v>
      </c>
      <c r="E16" s="10" t="s">
        <v>997</v>
      </c>
      <c r="F16" s="10" t="s">
        <v>998</v>
      </c>
      <c r="G16" s="10" t="s">
        <v>688</v>
      </c>
      <c r="H16" s="9" t="s">
        <v>900</v>
      </c>
      <c r="I16" s="17" t="s">
        <v>796</v>
      </c>
      <c r="J16" s="10" t="s">
        <v>768</v>
      </c>
      <c r="K16" s="10" t="s">
        <v>1417</v>
      </c>
      <c r="L16" s="10" t="s">
        <v>1451</v>
      </c>
      <c r="M16" s="10" t="s">
        <v>347</v>
      </c>
      <c r="N16" s="10" t="s">
        <v>1829</v>
      </c>
      <c r="O16" s="10" t="s">
        <v>1829</v>
      </c>
      <c r="P16" s="15">
        <v>45537</v>
      </c>
      <c r="Q16" s="15">
        <v>45657</v>
      </c>
      <c r="R16" s="15">
        <v>45539</v>
      </c>
      <c r="S16" s="27">
        <v>1</v>
      </c>
      <c r="T16" s="55" t="s">
        <v>783</v>
      </c>
      <c r="U16" s="29"/>
      <c r="V16" s="29"/>
      <c r="W16" s="10" t="s">
        <v>1285</v>
      </c>
      <c r="X16" s="30" t="s">
        <v>1699</v>
      </c>
      <c r="Y16" s="14">
        <f t="shared" ca="1" si="0"/>
        <v>0</v>
      </c>
      <c r="Z16" s="31"/>
      <c r="AA16" s="9" t="str">
        <f ca="1">IF(AND($T16&lt;&gt;"Cumplido", $Q16&lt;&gt;"", $R16=""), IF($Q16-TODAY()&lt;=[1]Parametros!$M$2, IF($Q16-TODAY()&gt;=0, "Sí", "Vencido"), "No"), IF(AND($T16&lt;&gt;"Cumplido", $Q16&lt;&gt;"", $R16&lt;&gt;""), IF($R16&gt;$Q16, "Incumplido", "Cumplido en plazo"), ""))</f>
        <v>Cumplido en plazo</v>
      </c>
      <c r="AB16" s="27">
        <v>1</v>
      </c>
      <c r="AC16" s="27">
        <v>1</v>
      </c>
      <c r="AD16" s="9" t="s">
        <v>1392</v>
      </c>
      <c r="AE16" s="9" t="s">
        <v>1392</v>
      </c>
      <c r="AF16" s="9" t="s">
        <v>1392</v>
      </c>
      <c r="AG16" s="9" t="s">
        <v>1392</v>
      </c>
      <c r="AH16" s="9" t="s">
        <v>1392</v>
      </c>
      <c r="AI16" s="56" t="s">
        <v>1271</v>
      </c>
      <c r="AJ16" s="39"/>
    </row>
    <row r="17" spans="1:36" ht="409.5" x14ac:dyDescent="0.3">
      <c r="A17" s="24" t="s">
        <v>43</v>
      </c>
      <c r="B17" s="10" t="s">
        <v>1558</v>
      </c>
      <c r="C17" s="26" t="s">
        <v>306</v>
      </c>
      <c r="D17" s="26" t="s">
        <v>1170</v>
      </c>
      <c r="E17" s="10" t="s">
        <v>997</v>
      </c>
      <c r="F17" s="10" t="s">
        <v>998</v>
      </c>
      <c r="G17" s="10" t="s">
        <v>688</v>
      </c>
      <c r="H17" s="9" t="s">
        <v>901</v>
      </c>
      <c r="I17" s="17" t="s">
        <v>797</v>
      </c>
      <c r="J17" s="10" t="s">
        <v>768</v>
      </c>
      <c r="K17" s="10" t="s">
        <v>1419</v>
      </c>
      <c r="L17" s="10" t="s">
        <v>1452</v>
      </c>
      <c r="M17" s="10" t="s">
        <v>347</v>
      </c>
      <c r="N17" s="10" t="s">
        <v>1829</v>
      </c>
      <c r="O17" s="10" t="s">
        <v>1829</v>
      </c>
      <c r="P17" s="15">
        <v>45537</v>
      </c>
      <c r="Q17" s="15">
        <v>45657</v>
      </c>
      <c r="R17" s="15">
        <v>45656</v>
      </c>
      <c r="S17" s="27">
        <v>1</v>
      </c>
      <c r="T17" s="55" t="s">
        <v>783</v>
      </c>
      <c r="U17" s="29"/>
      <c r="V17" s="29"/>
      <c r="W17" s="10" t="s">
        <v>1286</v>
      </c>
      <c r="X17" s="30" t="s">
        <v>1700</v>
      </c>
      <c r="Y17" s="14">
        <f t="shared" ca="1" si="0"/>
        <v>0</v>
      </c>
      <c r="Z17" s="31"/>
      <c r="AA17" s="9" t="str">
        <f ca="1">IF(AND($T17&lt;&gt;"Cumplido", $Q17&lt;&gt;"", $R17=""), IF($Q17-TODAY()&lt;=[1]Parametros!$M$2, IF($Q17-TODAY()&gt;=0, "Sí", "Vencido"), "No"), IF(AND($T17&lt;&gt;"Cumplido", $Q17&lt;&gt;"", $R17&lt;&gt;""), IF($R17&gt;$Q17, "Incumplido", "Cumplido en plazo"), ""))</f>
        <v>Cumplido en plazo</v>
      </c>
      <c r="AB17" s="27">
        <v>1</v>
      </c>
      <c r="AC17" s="27">
        <v>1</v>
      </c>
      <c r="AD17" s="9" t="s">
        <v>1392</v>
      </c>
      <c r="AE17" s="9" t="s">
        <v>1392</v>
      </c>
      <c r="AF17" s="9" t="s">
        <v>1392</v>
      </c>
      <c r="AG17" s="9" t="s">
        <v>1392</v>
      </c>
      <c r="AH17" s="9" t="s">
        <v>1392</v>
      </c>
      <c r="AI17" s="56" t="s">
        <v>1271</v>
      </c>
      <c r="AJ17" s="39"/>
    </row>
    <row r="18" spans="1:36" ht="409.5" x14ac:dyDescent="0.3">
      <c r="A18" s="24" t="s">
        <v>43</v>
      </c>
      <c r="B18" s="10" t="s">
        <v>1558</v>
      </c>
      <c r="C18" s="26" t="s">
        <v>306</v>
      </c>
      <c r="D18" s="26" t="s">
        <v>1170</v>
      </c>
      <c r="E18" s="10" t="s">
        <v>997</v>
      </c>
      <c r="F18" s="10" t="s">
        <v>998</v>
      </c>
      <c r="G18" s="10" t="s">
        <v>688</v>
      </c>
      <c r="H18" s="9" t="s">
        <v>902</v>
      </c>
      <c r="I18" s="17" t="s">
        <v>798</v>
      </c>
      <c r="J18" s="10" t="s">
        <v>769</v>
      </c>
      <c r="K18" s="10" t="s">
        <v>1417</v>
      </c>
      <c r="L18" s="10" t="s">
        <v>1453</v>
      </c>
      <c r="M18" s="10" t="s">
        <v>347</v>
      </c>
      <c r="N18" s="10" t="s">
        <v>1829</v>
      </c>
      <c r="O18" s="10" t="s">
        <v>1829</v>
      </c>
      <c r="P18" s="15">
        <v>45537</v>
      </c>
      <c r="Q18" s="15">
        <v>45657</v>
      </c>
      <c r="R18" s="15">
        <v>45622</v>
      </c>
      <c r="S18" s="27">
        <v>1</v>
      </c>
      <c r="T18" s="55" t="s">
        <v>783</v>
      </c>
      <c r="U18" s="29"/>
      <c r="V18" s="29"/>
      <c r="W18" s="10" t="s">
        <v>1287</v>
      </c>
      <c r="X18" s="30" t="s">
        <v>1701</v>
      </c>
      <c r="Y18" s="14">
        <f t="shared" ca="1" si="0"/>
        <v>0</v>
      </c>
      <c r="Z18" s="31"/>
      <c r="AA18" s="9" t="str">
        <f ca="1">IF(AND($T18&lt;&gt;"Cumplido", $Q18&lt;&gt;"", $R18=""), IF($Q18-TODAY()&lt;=[1]Parametros!$M$2, IF($Q18-TODAY()&gt;=0, "Sí", "Vencido"), "No"), IF(AND($T18&lt;&gt;"Cumplido", $Q18&lt;&gt;"", $R18&lt;&gt;""), IF($R18&gt;$Q18, "Incumplido", "Cumplido en plazo"), ""))</f>
        <v>Cumplido en plazo</v>
      </c>
      <c r="AB18" s="27">
        <v>1</v>
      </c>
      <c r="AC18" s="27">
        <v>1</v>
      </c>
      <c r="AD18" s="9" t="s">
        <v>1392</v>
      </c>
      <c r="AE18" s="9" t="s">
        <v>1392</v>
      </c>
      <c r="AF18" s="9" t="s">
        <v>1392</v>
      </c>
      <c r="AG18" s="9" t="s">
        <v>1392</v>
      </c>
      <c r="AH18" s="9" t="s">
        <v>1392</v>
      </c>
      <c r="AI18" s="56" t="s">
        <v>1271</v>
      </c>
      <c r="AJ18" s="39"/>
    </row>
    <row r="19" spans="1:36" ht="409.5" x14ac:dyDescent="0.3">
      <c r="A19" s="24" t="s">
        <v>43</v>
      </c>
      <c r="B19" s="25" t="s">
        <v>1267</v>
      </c>
      <c r="C19" s="26" t="s">
        <v>306</v>
      </c>
      <c r="D19" s="26" t="s">
        <v>1171</v>
      </c>
      <c r="E19" s="10" t="s">
        <v>999</v>
      </c>
      <c r="F19" s="10" t="s">
        <v>1000</v>
      </c>
      <c r="G19" s="10" t="s">
        <v>688</v>
      </c>
      <c r="H19" s="9" t="s">
        <v>903</v>
      </c>
      <c r="I19" s="17" t="s">
        <v>799</v>
      </c>
      <c r="J19" s="10" t="s">
        <v>769</v>
      </c>
      <c r="K19" s="10" t="s">
        <v>1417</v>
      </c>
      <c r="L19" s="10" t="s">
        <v>1454</v>
      </c>
      <c r="M19" s="10" t="s">
        <v>347</v>
      </c>
      <c r="N19" s="10" t="s">
        <v>1829</v>
      </c>
      <c r="O19" s="10" t="s">
        <v>1829</v>
      </c>
      <c r="P19" s="15">
        <v>45537</v>
      </c>
      <c r="Q19" s="15">
        <v>45657</v>
      </c>
      <c r="R19" s="15">
        <v>45626</v>
      </c>
      <c r="S19" s="27">
        <v>1</v>
      </c>
      <c r="T19" s="55" t="s">
        <v>783</v>
      </c>
      <c r="U19" s="29"/>
      <c r="V19" s="29"/>
      <c r="W19" s="10" t="s">
        <v>1288</v>
      </c>
      <c r="X19" s="30" t="s">
        <v>1702</v>
      </c>
      <c r="Y19" s="14">
        <f t="shared" ca="1" si="0"/>
        <v>0</v>
      </c>
      <c r="Z19" s="31"/>
      <c r="AA19" s="9" t="str">
        <f ca="1">IF(AND($T19&lt;&gt;"Cumplido", $Q19&lt;&gt;"", $R19=""), IF($Q19-TODAY()&lt;=[1]Parametros!$M$2, IF($Q19-TODAY()&gt;=0, "Sí", "Vencido"), "No"), IF(AND($T19&lt;&gt;"Cumplido", $Q19&lt;&gt;"", $R19&lt;&gt;""), IF($R19&gt;$Q19, "Incumplido", "Cumplido en plazo"), ""))</f>
        <v>Cumplido en plazo</v>
      </c>
      <c r="AB19" s="27">
        <v>1</v>
      </c>
      <c r="AC19" s="27">
        <v>1</v>
      </c>
      <c r="AD19" s="9" t="s">
        <v>1392</v>
      </c>
      <c r="AE19" s="9" t="s">
        <v>1392</v>
      </c>
      <c r="AF19" s="9" t="s">
        <v>1392</v>
      </c>
      <c r="AG19" s="9" t="s">
        <v>1392</v>
      </c>
      <c r="AH19" s="9" t="s">
        <v>1392</v>
      </c>
      <c r="AI19" s="56" t="s">
        <v>1271</v>
      </c>
      <c r="AJ19" s="39"/>
    </row>
    <row r="20" spans="1:36" ht="409.5" hidden="1" x14ac:dyDescent="0.3">
      <c r="A20" s="24" t="s">
        <v>43</v>
      </c>
      <c r="B20" s="25" t="s">
        <v>1267</v>
      </c>
      <c r="C20" s="26" t="s">
        <v>306</v>
      </c>
      <c r="D20" s="26" t="s">
        <v>307</v>
      </c>
      <c r="E20" s="10" t="s">
        <v>608</v>
      </c>
      <c r="F20" s="10" t="s">
        <v>609</v>
      </c>
      <c r="G20" s="10" t="s">
        <v>688</v>
      </c>
      <c r="H20" s="9" t="s">
        <v>308</v>
      </c>
      <c r="I20" s="26" t="s">
        <v>1885</v>
      </c>
      <c r="J20" s="10" t="s">
        <v>769</v>
      </c>
      <c r="K20" s="10" t="s">
        <v>704</v>
      </c>
      <c r="L20" s="10" t="s">
        <v>712</v>
      </c>
      <c r="M20" s="10" t="s">
        <v>347</v>
      </c>
      <c r="N20" s="10" t="s">
        <v>1829</v>
      </c>
      <c r="O20" s="10" t="s">
        <v>1829</v>
      </c>
      <c r="P20" s="15">
        <v>45537</v>
      </c>
      <c r="Q20" s="15">
        <v>45777</v>
      </c>
      <c r="R20" s="15"/>
      <c r="S20" s="27">
        <v>0.5</v>
      </c>
      <c r="T20" s="141" t="s">
        <v>1934</v>
      </c>
      <c r="U20" s="29"/>
      <c r="V20" s="29"/>
      <c r="W20" s="10" t="s">
        <v>309</v>
      </c>
      <c r="X20" s="30" t="s">
        <v>1877</v>
      </c>
      <c r="Y20" s="14">
        <f t="shared" ca="1" si="0"/>
        <v>245</v>
      </c>
      <c r="Z20" s="31"/>
      <c r="AA20" s="9" t="str">
        <f ca="1">IF(AND($T20&lt;&gt;"Cumplido", $Q20&lt;&gt;"", $R20=""), IF($Q20-TODAY()&lt;=[1]Parametros!$M$2, IF($Q20-TODAY()&gt;=0, "Sí", "Vencido"), "No"), IF(AND($T20&lt;&gt;"Cumplido", $Q20&lt;&gt;"", $R20&lt;&gt;""), IF($R20&gt;$Q20, "Incumplido", "Cumplido en plazo"), ""))</f>
        <v>Vencido</v>
      </c>
      <c r="AB20" s="27"/>
      <c r="AC20" s="27"/>
      <c r="AD20" s="9"/>
      <c r="AE20" s="9"/>
      <c r="AF20" s="9"/>
      <c r="AG20" s="9"/>
      <c r="AH20" s="9"/>
      <c r="AI20" s="32" t="s">
        <v>1272</v>
      </c>
      <c r="AJ20" s="33"/>
    </row>
    <row r="21" spans="1:36" ht="409.5" x14ac:dyDescent="0.3">
      <c r="A21" s="24" t="s">
        <v>43</v>
      </c>
      <c r="B21" s="10" t="s">
        <v>1558</v>
      </c>
      <c r="C21" s="26" t="s">
        <v>310</v>
      </c>
      <c r="D21" s="26" t="s">
        <v>1172</v>
      </c>
      <c r="E21" s="10" t="s">
        <v>1001</v>
      </c>
      <c r="F21" s="10" t="s">
        <v>1002</v>
      </c>
      <c r="G21" s="10" t="s">
        <v>688</v>
      </c>
      <c r="H21" s="9" t="s">
        <v>904</v>
      </c>
      <c r="I21" s="17" t="s">
        <v>800</v>
      </c>
      <c r="J21" s="10" t="s">
        <v>768</v>
      </c>
      <c r="K21" s="10">
        <v>1</v>
      </c>
      <c r="L21" s="10" t="s">
        <v>1455</v>
      </c>
      <c r="M21" s="10" t="s">
        <v>80</v>
      </c>
      <c r="N21" s="17" t="s">
        <v>1860</v>
      </c>
      <c r="O21" s="10" t="s">
        <v>1869</v>
      </c>
      <c r="P21" s="15">
        <v>45519</v>
      </c>
      <c r="Q21" s="15">
        <v>45657</v>
      </c>
      <c r="R21" s="15">
        <v>45603</v>
      </c>
      <c r="S21" s="27">
        <v>1</v>
      </c>
      <c r="T21" s="55" t="s">
        <v>783</v>
      </c>
      <c r="U21" s="29"/>
      <c r="V21" s="29"/>
      <c r="W21" s="10" t="s">
        <v>1289</v>
      </c>
      <c r="X21" s="30" t="s">
        <v>1703</v>
      </c>
      <c r="Y21" s="14">
        <f t="shared" ca="1" si="0"/>
        <v>0</v>
      </c>
      <c r="Z21" s="31"/>
      <c r="AA21" s="9" t="str">
        <f ca="1">IF(AND($T21&lt;&gt;"Cumplido", $Q21&lt;&gt;"", $R21=""), IF($Q21-TODAY()&lt;=[1]Parametros!$M$2, IF($Q21-TODAY()&gt;=0, "Sí", "Vencido"), "No"), IF(AND($T21&lt;&gt;"Cumplido", $Q21&lt;&gt;"", $R21&lt;&gt;""), IF($R21&gt;$Q21, "Incumplido", "Cumplido en plazo"), ""))</f>
        <v>Cumplido en plazo</v>
      </c>
      <c r="AB21" s="27">
        <v>1</v>
      </c>
      <c r="AC21" s="27">
        <v>1</v>
      </c>
      <c r="AD21" s="9" t="s">
        <v>1392</v>
      </c>
      <c r="AE21" s="9" t="s">
        <v>1392</v>
      </c>
      <c r="AF21" s="9" t="s">
        <v>1392</v>
      </c>
      <c r="AG21" s="9" t="s">
        <v>1392</v>
      </c>
      <c r="AH21" s="9" t="s">
        <v>1392</v>
      </c>
      <c r="AI21" s="56" t="s">
        <v>1271</v>
      </c>
      <c r="AJ21" s="39"/>
    </row>
    <row r="22" spans="1:36" ht="409.5" x14ac:dyDescent="0.3">
      <c r="A22" s="24" t="s">
        <v>43</v>
      </c>
      <c r="B22" s="10" t="s">
        <v>1558</v>
      </c>
      <c r="C22" s="26" t="s">
        <v>1250</v>
      </c>
      <c r="D22" s="26" t="s">
        <v>1172</v>
      </c>
      <c r="E22" s="10" t="s">
        <v>1003</v>
      </c>
      <c r="F22" s="10" t="s">
        <v>1002</v>
      </c>
      <c r="G22" s="10" t="s">
        <v>688</v>
      </c>
      <c r="H22" s="9" t="s">
        <v>905</v>
      </c>
      <c r="I22" s="17" t="s">
        <v>801</v>
      </c>
      <c r="J22" s="10" t="s">
        <v>768</v>
      </c>
      <c r="K22" s="10">
        <v>11</v>
      </c>
      <c r="L22" s="10" t="s">
        <v>1456</v>
      </c>
      <c r="M22" s="10" t="s">
        <v>80</v>
      </c>
      <c r="N22" s="17" t="s">
        <v>1860</v>
      </c>
      <c r="O22" s="10" t="s">
        <v>1869</v>
      </c>
      <c r="P22" s="15">
        <v>45536</v>
      </c>
      <c r="Q22" s="15">
        <v>45883</v>
      </c>
      <c r="R22" s="15">
        <v>45558</v>
      </c>
      <c r="S22" s="27">
        <v>1</v>
      </c>
      <c r="T22" s="55" t="s">
        <v>783</v>
      </c>
      <c r="U22" s="29"/>
      <c r="V22" s="29"/>
      <c r="W22" s="10" t="s">
        <v>1290</v>
      </c>
      <c r="X22" s="30" t="s">
        <v>1704</v>
      </c>
      <c r="Y22" s="14">
        <f t="shared" ca="1" si="0"/>
        <v>0</v>
      </c>
      <c r="Z22" s="31"/>
      <c r="AA22" s="9" t="str">
        <f ca="1">IF(AND($T22&lt;&gt;"Cumplido", $Q22&lt;&gt;"", $R22=""), IF($Q22-TODAY()&lt;=[1]Parametros!$M$2, IF($Q22-TODAY()&gt;=0, "Sí", "Vencido"), "No"), IF(AND($T22&lt;&gt;"Cumplido", $Q22&lt;&gt;"", $R22&lt;&gt;""), IF($R22&gt;$Q22, "Incumplido", "Cumplido en plazo"), ""))</f>
        <v>Cumplido en plazo</v>
      </c>
      <c r="AB22" s="27">
        <v>1</v>
      </c>
      <c r="AC22" s="27">
        <v>1</v>
      </c>
      <c r="AD22" s="9" t="s">
        <v>1392</v>
      </c>
      <c r="AE22" s="9" t="s">
        <v>1392</v>
      </c>
      <c r="AF22" s="9" t="s">
        <v>1392</v>
      </c>
      <c r="AG22" s="9" t="s">
        <v>1392</v>
      </c>
      <c r="AH22" s="9" t="s">
        <v>1392</v>
      </c>
      <c r="AI22" s="56" t="s">
        <v>1271</v>
      </c>
      <c r="AJ22" s="39"/>
    </row>
    <row r="23" spans="1:36" ht="409.5" x14ac:dyDescent="0.3">
      <c r="A23" s="24" t="s">
        <v>43</v>
      </c>
      <c r="B23" s="10" t="s">
        <v>1558</v>
      </c>
      <c r="C23" s="26" t="s">
        <v>310</v>
      </c>
      <c r="D23" s="26" t="s">
        <v>1172</v>
      </c>
      <c r="E23" s="10" t="s">
        <v>1004</v>
      </c>
      <c r="F23" s="10" t="s">
        <v>1005</v>
      </c>
      <c r="G23" s="10" t="s">
        <v>688</v>
      </c>
      <c r="H23" s="9" t="s">
        <v>906</v>
      </c>
      <c r="I23" s="17" t="s">
        <v>802</v>
      </c>
      <c r="J23" s="10" t="s">
        <v>768</v>
      </c>
      <c r="K23" s="10">
        <v>11</v>
      </c>
      <c r="L23" s="10" t="s">
        <v>1456</v>
      </c>
      <c r="M23" s="10" t="s">
        <v>80</v>
      </c>
      <c r="N23" s="17" t="s">
        <v>1860</v>
      </c>
      <c r="O23" s="10" t="s">
        <v>1869</v>
      </c>
      <c r="P23" s="15">
        <v>45536</v>
      </c>
      <c r="Q23" s="15">
        <v>45883</v>
      </c>
      <c r="R23" s="15">
        <v>45819</v>
      </c>
      <c r="S23" s="27">
        <v>1</v>
      </c>
      <c r="T23" s="55" t="s">
        <v>783</v>
      </c>
      <c r="U23" s="29"/>
      <c r="V23" s="29"/>
      <c r="W23" s="10" t="s">
        <v>1291</v>
      </c>
      <c r="X23" s="30" t="s">
        <v>1705</v>
      </c>
      <c r="Y23" s="14">
        <f t="shared" ca="1" si="0"/>
        <v>0</v>
      </c>
      <c r="Z23" s="31"/>
      <c r="AA23" s="9" t="str">
        <f ca="1">IF(AND($T23&lt;&gt;"Cumplido", $Q23&lt;&gt;"", $R23=""), IF($Q23-TODAY()&lt;=[1]Parametros!$M$2, IF($Q23-TODAY()&gt;=0, "Sí", "Vencido"), "No"), IF(AND($T23&lt;&gt;"Cumplido", $Q23&lt;&gt;"", $R23&lt;&gt;""), IF($R23&gt;$Q23, "Incumplido", "Cumplido en plazo"), ""))</f>
        <v>Cumplido en plazo</v>
      </c>
      <c r="AB23" s="27">
        <v>0.8</v>
      </c>
      <c r="AC23" s="27">
        <v>1</v>
      </c>
      <c r="AD23" s="9" t="s">
        <v>1393</v>
      </c>
      <c r="AE23" s="9" t="s">
        <v>1392</v>
      </c>
      <c r="AF23" s="9" t="s">
        <v>1392</v>
      </c>
      <c r="AG23" s="9" t="s">
        <v>1392</v>
      </c>
      <c r="AH23" s="9" t="s">
        <v>1392</v>
      </c>
      <c r="AI23" s="56" t="s">
        <v>1271</v>
      </c>
      <c r="AJ23" s="39"/>
    </row>
    <row r="24" spans="1:36" ht="409.5" x14ac:dyDescent="0.3">
      <c r="A24" s="24" t="s">
        <v>43</v>
      </c>
      <c r="B24" s="10" t="s">
        <v>1558</v>
      </c>
      <c r="C24" s="26" t="s">
        <v>310</v>
      </c>
      <c r="D24" s="26" t="s">
        <v>1172</v>
      </c>
      <c r="E24" s="10" t="s">
        <v>1006</v>
      </c>
      <c r="F24" s="10" t="s">
        <v>1007</v>
      </c>
      <c r="G24" s="10" t="s">
        <v>688</v>
      </c>
      <c r="H24" s="9" t="s">
        <v>907</v>
      </c>
      <c r="I24" s="17" t="s">
        <v>803</v>
      </c>
      <c r="J24" s="10" t="s">
        <v>768</v>
      </c>
      <c r="K24" s="10">
        <v>1</v>
      </c>
      <c r="L24" s="10" t="s">
        <v>1457</v>
      </c>
      <c r="M24" s="10" t="s">
        <v>80</v>
      </c>
      <c r="N24" s="17" t="s">
        <v>1860</v>
      </c>
      <c r="O24" s="10" t="s">
        <v>1860</v>
      </c>
      <c r="P24" s="15">
        <v>45519</v>
      </c>
      <c r="Q24" s="15">
        <v>45883</v>
      </c>
      <c r="R24" s="15">
        <v>45821</v>
      </c>
      <c r="S24" s="27">
        <v>1</v>
      </c>
      <c r="T24" s="55" t="s">
        <v>783</v>
      </c>
      <c r="U24" s="29"/>
      <c r="V24" s="29"/>
      <c r="W24" s="10" t="s">
        <v>1292</v>
      </c>
      <c r="X24" s="30" t="s">
        <v>1706</v>
      </c>
      <c r="Y24" s="14">
        <f t="shared" ca="1" si="0"/>
        <v>0</v>
      </c>
      <c r="Z24" s="31"/>
      <c r="AA24" s="9" t="str">
        <f ca="1">IF(AND($T24&lt;&gt;"Cumplido", $Q24&lt;&gt;"", $R24=""), IF($Q24-TODAY()&lt;=[1]Parametros!$M$2, IF($Q24-TODAY()&gt;=0, "Sí", "Vencido"), "No"), IF(AND($T24&lt;&gt;"Cumplido", $Q24&lt;&gt;"", $R24&lt;&gt;""), IF($R24&gt;$Q24, "Incumplido", "Cumplido en plazo"), ""))</f>
        <v>Cumplido en plazo</v>
      </c>
      <c r="AB24" s="27">
        <v>1</v>
      </c>
      <c r="AC24" s="27">
        <v>1</v>
      </c>
      <c r="AD24" s="9" t="s">
        <v>1392</v>
      </c>
      <c r="AE24" s="9" t="s">
        <v>1393</v>
      </c>
      <c r="AF24" s="9" t="s">
        <v>1392</v>
      </c>
      <c r="AG24" s="9" t="s">
        <v>1392</v>
      </c>
      <c r="AH24" s="9" t="s">
        <v>1392</v>
      </c>
      <c r="AI24" s="55" t="s">
        <v>1271</v>
      </c>
      <c r="AJ24" s="39"/>
    </row>
    <row r="25" spans="1:36" ht="409.5" x14ac:dyDescent="0.3">
      <c r="A25" s="24" t="s">
        <v>43</v>
      </c>
      <c r="B25" s="10" t="s">
        <v>1558</v>
      </c>
      <c r="C25" s="26" t="s">
        <v>310</v>
      </c>
      <c r="D25" s="26" t="s">
        <v>311</v>
      </c>
      <c r="E25" s="10" t="s">
        <v>610</v>
      </c>
      <c r="F25" s="10" t="s">
        <v>611</v>
      </c>
      <c r="G25" s="10" t="s">
        <v>688</v>
      </c>
      <c r="H25" s="9" t="s">
        <v>908</v>
      </c>
      <c r="I25" s="17" t="s">
        <v>804</v>
      </c>
      <c r="J25" s="10" t="s">
        <v>768</v>
      </c>
      <c r="K25" s="10">
        <v>2</v>
      </c>
      <c r="L25" s="10" t="s">
        <v>1458</v>
      </c>
      <c r="M25" s="10" t="s">
        <v>80</v>
      </c>
      <c r="N25" s="17" t="s">
        <v>1860</v>
      </c>
      <c r="O25" s="10" t="s">
        <v>1860</v>
      </c>
      <c r="P25" s="15">
        <v>45530</v>
      </c>
      <c r="Q25" s="15">
        <v>45747</v>
      </c>
      <c r="R25" s="15">
        <v>45797</v>
      </c>
      <c r="S25" s="27">
        <v>1</v>
      </c>
      <c r="T25" s="55" t="s">
        <v>783</v>
      </c>
      <c r="U25" s="29"/>
      <c r="V25" s="29"/>
      <c r="W25" s="10" t="s">
        <v>1293</v>
      </c>
      <c r="X25" s="30" t="s">
        <v>1707</v>
      </c>
      <c r="Y25" s="14">
        <f t="shared" ca="1" si="0"/>
        <v>50</v>
      </c>
      <c r="Z25" s="31"/>
      <c r="AA25" s="9" t="str">
        <f ca="1">IF(AND($T25&lt;&gt;"Cumplido", $Q25&lt;&gt;"", $R25=""), IF($Q25-TODAY()&lt;=[1]Parametros!$M$2, IF($Q25-TODAY()&gt;=0, "Sí", "Vencido"), "No"), IF(AND($T25&lt;&gt;"Cumplido", $Q25&lt;&gt;"", $R25&lt;&gt;""), IF($R25&gt;$Q25, "Incumplido", "Cumplido en plazo"), ""))</f>
        <v>Incumplido</v>
      </c>
      <c r="AB25" s="27">
        <v>1</v>
      </c>
      <c r="AC25" s="27">
        <f>AC24</f>
        <v>1</v>
      </c>
      <c r="AD25" s="9" t="s">
        <v>1392</v>
      </c>
      <c r="AE25" s="9" t="s">
        <v>1392</v>
      </c>
      <c r="AF25" s="9" t="s">
        <v>1392</v>
      </c>
      <c r="AG25" s="9" t="s">
        <v>1392</v>
      </c>
      <c r="AH25" s="9" t="s">
        <v>1392</v>
      </c>
      <c r="AI25" s="56" t="s">
        <v>1271</v>
      </c>
      <c r="AJ25" s="39"/>
    </row>
    <row r="26" spans="1:36" ht="409.5" hidden="1" x14ac:dyDescent="0.3">
      <c r="A26" s="24" t="s">
        <v>43</v>
      </c>
      <c r="B26" s="10" t="s">
        <v>1558</v>
      </c>
      <c r="C26" s="26" t="s">
        <v>310</v>
      </c>
      <c r="D26" s="26" t="s">
        <v>311</v>
      </c>
      <c r="E26" s="10" t="s">
        <v>610</v>
      </c>
      <c r="F26" s="10" t="s">
        <v>611</v>
      </c>
      <c r="G26" s="10" t="s">
        <v>688</v>
      </c>
      <c r="H26" s="9" t="s">
        <v>312</v>
      </c>
      <c r="I26" s="26" t="s">
        <v>313</v>
      </c>
      <c r="J26" s="10" t="s">
        <v>768</v>
      </c>
      <c r="K26" s="10">
        <v>1</v>
      </c>
      <c r="L26" s="10" t="s">
        <v>713</v>
      </c>
      <c r="M26" s="10" t="s">
        <v>80</v>
      </c>
      <c r="N26" s="17" t="s">
        <v>1860</v>
      </c>
      <c r="O26" s="10" t="s">
        <v>1860</v>
      </c>
      <c r="P26" s="15">
        <v>45530</v>
      </c>
      <c r="Q26" s="15">
        <v>45657</v>
      </c>
      <c r="R26" s="15">
        <v>45688</v>
      </c>
      <c r="S26" s="27">
        <v>0</v>
      </c>
      <c r="T26" s="141" t="s">
        <v>1887</v>
      </c>
      <c r="U26" s="29"/>
      <c r="V26" s="29"/>
      <c r="W26" s="10" t="s">
        <v>314</v>
      </c>
      <c r="X26" s="30" t="s">
        <v>1960</v>
      </c>
      <c r="Y26" s="14">
        <f t="shared" ca="1" si="0"/>
        <v>31</v>
      </c>
      <c r="Z26" s="31"/>
      <c r="AA26" s="9" t="str">
        <f ca="1">IF(AND($T26&lt;&gt;"Cumplido", $Q26&lt;&gt;"", $R26=""), IF($Q26-TODAY()&lt;=[1]Parametros!$M$2, IF($Q26-TODAY()&gt;=0, "Sí", "Vencido"), "No"), IF(AND($T26&lt;&gt;"Cumplido", $Q26&lt;&gt;"", $R26&lt;&gt;""), IF($R26&gt;$Q26, "Incumplido", "Cumplido en plazo"), ""))</f>
        <v>Incumplido</v>
      </c>
      <c r="AB26" s="27"/>
      <c r="AC26" s="27"/>
      <c r="AD26" s="9"/>
      <c r="AE26" s="9"/>
      <c r="AF26" s="9"/>
      <c r="AG26" s="9"/>
      <c r="AH26" s="9"/>
      <c r="AI26" s="32" t="s">
        <v>1272</v>
      </c>
      <c r="AJ26" s="33"/>
    </row>
    <row r="27" spans="1:36" ht="409.5" hidden="1" x14ac:dyDescent="0.3">
      <c r="A27" s="24" t="s">
        <v>43</v>
      </c>
      <c r="B27" s="10" t="s">
        <v>1558</v>
      </c>
      <c r="C27" s="26" t="s">
        <v>310</v>
      </c>
      <c r="D27" s="26" t="s">
        <v>315</v>
      </c>
      <c r="E27" s="10" t="s">
        <v>612</v>
      </c>
      <c r="F27" s="10" t="s">
        <v>613</v>
      </c>
      <c r="G27" s="10" t="s">
        <v>688</v>
      </c>
      <c r="H27" s="9" t="s">
        <v>316</v>
      </c>
      <c r="I27" s="26" t="s">
        <v>317</v>
      </c>
      <c r="J27" s="10" t="s">
        <v>768</v>
      </c>
      <c r="K27" s="10">
        <v>1</v>
      </c>
      <c r="L27" s="10" t="s">
        <v>714</v>
      </c>
      <c r="M27" s="10" t="s">
        <v>80</v>
      </c>
      <c r="N27" s="17" t="s">
        <v>1860</v>
      </c>
      <c r="O27" s="10" t="s">
        <v>1860</v>
      </c>
      <c r="P27" s="15">
        <v>45543</v>
      </c>
      <c r="Q27" s="15">
        <v>45657</v>
      </c>
      <c r="R27" s="15"/>
      <c r="S27" s="27">
        <v>0</v>
      </c>
      <c r="T27" s="141" t="s">
        <v>1887</v>
      </c>
      <c r="U27" s="29"/>
      <c r="V27" s="29"/>
      <c r="W27" s="34" t="s">
        <v>318</v>
      </c>
      <c r="X27" s="30" t="s">
        <v>1961</v>
      </c>
      <c r="Y27" s="14">
        <f t="shared" ca="1" si="0"/>
        <v>365</v>
      </c>
      <c r="Z27" s="31"/>
      <c r="AA27" s="9" t="str">
        <f ca="1">IF(AND($T27&lt;&gt;"Cumplido", $Q27&lt;&gt;"", $R27=""), IF($Q27-TODAY()&lt;=[1]Parametros!$M$2, IF($Q27-TODAY()&gt;=0, "Sí", "Vencido"), "No"), IF(AND($T27&lt;&gt;"Cumplido", $Q27&lt;&gt;"", $R27&lt;&gt;""), IF($R27&gt;$Q27, "Incumplido", "Cumplido en plazo"), ""))</f>
        <v>Vencido</v>
      </c>
      <c r="AB27" s="27"/>
      <c r="AC27" s="27"/>
      <c r="AD27" s="9"/>
      <c r="AE27" s="9"/>
      <c r="AF27" s="9"/>
      <c r="AG27" s="9"/>
      <c r="AH27" s="9"/>
      <c r="AI27" s="32" t="s">
        <v>1272</v>
      </c>
      <c r="AJ27" s="33"/>
    </row>
    <row r="28" spans="1:36" ht="409.5" hidden="1" x14ac:dyDescent="0.3">
      <c r="A28" s="24" t="s">
        <v>43</v>
      </c>
      <c r="B28" s="10" t="s">
        <v>1558</v>
      </c>
      <c r="C28" s="26" t="s">
        <v>310</v>
      </c>
      <c r="D28" s="26" t="s">
        <v>319</v>
      </c>
      <c r="E28" s="10" t="s">
        <v>614</v>
      </c>
      <c r="F28" s="10" t="s">
        <v>615</v>
      </c>
      <c r="G28" s="10" t="s">
        <v>688</v>
      </c>
      <c r="H28" s="9" t="s">
        <v>320</v>
      </c>
      <c r="I28" s="26" t="s">
        <v>321</v>
      </c>
      <c r="J28" s="10" t="s">
        <v>768</v>
      </c>
      <c r="K28" s="10">
        <v>1</v>
      </c>
      <c r="L28" s="10" t="s">
        <v>715</v>
      </c>
      <c r="M28" s="10" t="s">
        <v>433</v>
      </c>
      <c r="N28" s="10" t="s">
        <v>92</v>
      </c>
      <c r="O28" s="10" t="s">
        <v>92</v>
      </c>
      <c r="P28" s="15">
        <v>45536</v>
      </c>
      <c r="Q28" s="15">
        <v>45651</v>
      </c>
      <c r="R28" s="15"/>
      <c r="S28" s="27">
        <v>0.5</v>
      </c>
      <c r="T28" s="28" t="s">
        <v>1555</v>
      </c>
      <c r="U28" s="29"/>
      <c r="V28" s="29"/>
      <c r="W28" s="34" t="s">
        <v>322</v>
      </c>
      <c r="X28" s="30" t="s">
        <v>1610</v>
      </c>
      <c r="Y28" s="14">
        <f t="shared" ca="1" si="0"/>
        <v>371</v>
      </c>
      <c r="Z28" s="31"/>
      <c r="AA28" s="9" t="str">
        <f ca="1">IF(AND($T28&lt;&gt;"Cumplido", $Q28&lt;&gt;"", $R28=""), IF($Q28-TODAY()&lt;=[1]Parametros!$M$2, IF($Q28-TODAY()&gt;=0, "Sí", "Vencido"), "No"), IF(AND($T28&lt;&gt;"Cumplido", $Q28&lt;&gt;"", $R28&lt;&gt;""), IF($R28&gt;$Q28, "Incumplido", "Cumplido en plazo"), ""))</f>
        <v>Vencido</v>
      </c>
      <c r="AB28" s="27"/>
      <c r="AC28" s="27"/>
      <c r="AD28" s="9"/>
      <c r="AE28" s="9"/>
      <c r="AF28" s="9"/>
      <c r="AG28" s="9"/>
      <c r="AH28" s="9"/>
      <c r="AI28" s="32" t="s">
        <v>1272</v>
      </c>
      <c r="AJ28" s="33"/>
    </row>
    <row r="29" spans="1:36" ht="409.5" hidden="1" x14ac:dyDescent="0.3">
      <c r="A29" s="24" t="s">
        <v>43</v>
      </c>
      <c r="B29" s="10" t="s">
        <v>1558</v>
      </c>
      <c r="C29" s="26" t="s">
        <v>310</v>
      </c>
      <c r="D29" s="26" t="s">
        <v>319</v>
      </c>
      <c r="E29" s="10" t="s">
        <v>614</v>
      </c>
      <c r="F29" s="10" t="s">
        <v>615</v>
      </c>
      <c r="G29" s="10" t="s">
        <v>688</v>
      </c>
      <c r="H29" s="9" t="s">
        <v>323</v>
      </c>
      <c r="I29" s="26" t="s">
        <v>324</v>
      </c>
      <c r="J29" s="10" t="s">
        <v>768</v>
      </c>
      <c r="K29" s="10">
        <v>1</v>
      </c>
      <c r="L29" s="10" t="s">
        <v>716</v>
      </c>
      <c r="M29" s="10" t="s">
        <v>433</v>
      </c>
      <c r="N29" s="10" t="s">
        <v>92</v>
      </c>
      <c r="O29" s="10" t="s">
        <v>92</v>
      </c>
      <c r="P29" s="15">
        <v>45536</v>
      </c>
      <c r="Q29" s="15">
        <v>45651</v>
      </c>
      <c r="R29" s="15"/>
      <c r="S29" s="27">
        <v>0</v>
      </c>
      <c r="T29" s="141" t="s">
        <v>1887</v>
      </c>
      <c r="U29" s="29"/>
      <c r="V29" s="29"/>
      <c r="W29" s="34" t="s">
        <v>1948</v>
      </c>
      <c r="X29" s="30" t="s">
        <v>1962</v>
      </c>
      <c r="Y29" s="14">
        <f t="shared" ca="1" si="0"/>
        <v>371</v>
      </c>
      <c r="Z29" s="31"/>
      <c r="AA29" s="9" t="str">
        <f ca="1">IF(AND($T29&lt;&gt;"Cumplido", $Q29&lt;&gt;"", $R29=""), IF($Q29-TODAY()&lt;=[1]Parametros!$M$2, IF($Q29-TODAY()&gt;=0, "Sí", "Vencido"), "No"), IF(AND($T29&lt;&gt;"Cumplido", $Q29&lt;&gt;"", $R29&lt;&gt;""), IF($R29&gt;$Q29, "Incumplido", "Cumplido en plazo"), ""))</f>
        <v>Vencido</v>
      </c>
      <c r="AB29" s="27"/>
      <c r="AC29" s="27"/>
      <c r="AD29" s="9"/>
      <c r="AE29" s="9"/>
      <c r="AF29" s="9"/>
      <c r="AG29" s="9"/>
      <c r="AH29" s="9"/>
      <c r="AI29" s="32" t="s">
        <v>1272</v>
      </c>
      <c r="AJ29" s="33"/>
    </row>
    <row r="30" spans="1:36" ht="409.5" x14ac:dyDescent="0.3">
      <c r="A30" s="24" t="s">
        <v>43</v>
      </c>
      <c r="B30" s="25" t="s">
        <v>1267</v>
      </c>
      <c r="C30" s="26" t="s">
        <v>310</v>
      </c>
      <c r="D30" s="26" t="s">
        <v>1173</v>
      </c>
      <c r="E30" s="10" t="s">
        <v>1008</v>
      </c>
      <c r="F30" s="10" t="s">
        <v>1009</v>
      </c>
      <c r="G30" s="10" t="s">
        <v>688</v>
      </c>
      <c r="H30" s="9" t="s">
        <v>909</v>
      </c>
      <c r="I30" s="17" t="s">
        <v>805</v>
      </c>
      <c r="J30" s="10" t="s">
        <v>769</v>
      </c>
      <c r="K30" s="10">
        <v>1</v>
      </c>
      <c r="L30" s="10" t="s">
        <v>1459</v>
      </c>
      <c r="M30" s="10" t="s">
        <v>78</v>
      </c>
      <c r="N30" s="10" t="s">
        <v>1939</v>
      </c>
      <c r="O30" s="10" t="s">
        <v>1864</v>
      </c>
      <c r="P30" s="15">
        <v>45566</v>
      </c>
      <c r="Q30" s="15">
        <v>45657</v>
      </c>
      <c r="R30" s="15">
        <v>45657</v>
      </c>
      <c r="S30" s="27">
        <v>1</v>
      </c>
      <c r="T30" s="55" t="s">
        <v>783</v>
      </c>
      <c r="U30" s="29"/>
      <c r="V30" s="29"/>
      <c r="W30" s="10" t="s">
        <v>1294</v>
      </c>
      <c r="X30" s="30" t="s">
        <v>1708</v>
      </c>
      <c r="Y30" s="14">
        <f t="shared" ca="1" si="0"/>
        <v>0</v>
      </c>
      <c r="Z30" s="31"/>
      <c r="AA30" s="9" t="str">
        <f ca="1">IF(AND($T30&lt;&gt;"Cumplido", $Q30&lt;&gt;"", $R30=""), IF($Q30-TODAY()&lt;=[1]Parametros!$M$2, IF($Q30-TODAY()&gt;=0, "Sí", "Vencido"), "No"), IF(AND($T30&lt;&gt;"Cumplido", $Q30&lt;&gt;"", $R30&lt;&gt;""), IF($R30&gt;$Q30, "Incumplido", "Cumplido en plazo"), ""))</f>
        <v>Cumplido en plazo</v>
      </c>
      <c r="AB30" s="27">
        <v>0.8</v>
      </c>
      <c r="AC30" s="27">
        <v>1</v>
      </c>
      <c r="AD30" s="9" t="s">
        <v>1393</v>
      </c>
      <c r="AE30" s="9" t="s">
        <v>1392</v>
      </c>
      <c r="AF30" s="9" t="s">
        <v>1392</v>
      </c>
      <c r="AG30" s="9" t="s">
        <v>1392</v>
      </c>
      <c r="AH30" s="9" t="s">
        <v>1392</v>
      </c>
      <c r="AI30" s="56" t="s">
        <v>1271</v>
      </c>
      <c r="AJ30" s="39"/>
    </row>
    <row r="31" spans="1:36" ht="409.5" x14ac:dyDescent="0.3">
      <c r="A31" s="24" t="s">
        <v>43</v>
      </c>
      <c r="B31" s="25" t="s">
        <v>1267</v>
      </c>
      <c r="C31" s="26" t="s">
        <v>310</v>
      </c>
      <c r="D31" s="26" t="s">
        <v>1173</v>
      </c>
      <c r="E31" s="10" t="s">
        <v>1010</v>
      </c>
      <c r="F31" s="10" t="s">
        <v>1009</v>
      </c>
      <c r="G31" s="10" t="s">
        <v>688</v>
      </c>
      <c r="H31" s="9" t="s">
        <v>910</v>
      </c>
      <c r="I31" s="17" t="s">
        <v>806</v>
      </c>
      <c r="J31" s="10" t="s">
        <v>769</v>
      </c>
      <c r="K31" s="10">
        <v>1</v>
      </c>
      <c r="L31" s="10" t="s">
        <v>1460</v>
      </c>
      <c r="M31" s="10" t="s">
        <v>78</v>
      </c>
      <c r="N31" s="10" t="s">
        <v>1939</v>
      </c>
      <c r="O31" s="10" t="s">
        <v>1864</v>
      </c>
      <c r="P31" s="15">
        <v>45537</v>
      </c>
      <c r="Q31" s="15">
        <v>45657</v>
      </c>
      <c r="R31" s="15">
        <v>45715</v>
      </c>
      <c r="S31" s="27">
        <v>1</v>
      </c>
      <c r="T31" s="55" t="s">
        <v>783</v>
      </c>
      <c r="U31" s="29"/>
      <c r="V31" s="29"/>
      <c r="W31" s="10" t="s">
        <v>1295</v>
      </c>
      <c r="X31" s="30" t="s">
        <v>1709</v>
      </c>
      <c r="Y31" s="14">
        <f t="shared" ca="1" si="0"/>
        <v>58</v>
      </c>
      <c r="Z31" s="31"/>
      <c r="AA31" s="9" t="str">
        <f ca="1">IF(AND($T31&lt;&gt;"Cumplido", $Q31&lt;&gt;"", $R31=""), IF($Q31-TODAY()&lt;=[1]Parametros!$M$2, IF($Q31-TODAY()&gt;=0, "Sí", "Vencido"), "No"), IF(AND($T31&lt;&gt;"Cumplido", $Q31&lt;&gt;"", $R31&lt;&gt;""), IF($R31&gt;$Q31, "Incumplido", "Cumplido en plazo"), ""))</f>
        <v>Incumplido</v>
      </c>
      <c r="AB31" s="27">
        <v>1</v>
      </c>
      <c r="AC31" s="27">
        <v>1</v>
      </c>
      <c r="AD31" s="9" t="s">
        <v>1392</v>
      </c>
      <c r="AE31" s="9" t="s">
        <v>1392</v>
      </c>
      <c r="AF31" s="9" t="s">
        <v>1392</v>
      </c>
      <c r="AG31" s="9" t="s">
        <v>1392</v>
      </c>
      <c r="AH31" s="9" t="s">
        <v>1392</v>
      </c>
      <c r="AI31" s="56" t="s">
        <v>1271</v>
      </c>
      <c r="AJ31" s="39"/>
    </row>
    <row r="32" spans="1:36" ht="409.5" x14ac:dyDescent="0.3">
      <c r="A32" s="24" t="s">
        <v>43</v>
      </c>
      <c r="B32" s="10" t="s">
        <v>1558</v>
      </c>
      <c r="C32" s="26" t="s">
        <v>310</v>
      </c>
      <c r="D32" s="26" t="s">
        <v>1012</v>
      </c>
      <c r="E32" s="10" t="s">
        <v>1011</v>
      </c>
      <c r="F32" s="10" t="s">
        <v>1012</v>
      </c>
      <c r="G32" s="10" t="s">
        <v>688</v>
      </c>
      <c r="H32" s="9" t="s">
        <v>911</v>
      </c>
      <c r="I32" s="17" t="s">
        <v>807</v>
      </c>
      <c r="J32" s="10" t="s">
        <v>768</v>
      </c>
      <c r="K32" s="10">
        <v>1</v>
      </c>
      <c r="L32" s="10" t="s">
        <v>1461</v>
      </c>
      <c r="M32" s="10" t="s">
        <v>78</v>
      </c>
      <c r="N32" s="10" t="s">
        <v>1939</v>
      </c>
      <c r="O32" s="10" t="s">
        <v>1864</v>
      </c>
      <c r="P32" s="15">
        <v>45537</v>
      </c>
      <c r="Q32" s="15">
        <v>45657</v>
      </c>
      <c r="R32" s="15">
        <v>45657</v>
      </c>
      <c r="S32" s="27">
        <v>1</v>
      </c>
      <c r="T32" s="55" t="s">
        <v>783</v>
      </c>
      <c r="U32" s="29"/>
      <c r="V32" s="29"/>
      <c r="W32" s="10" t="s">
        <v>1296</v>
      </c>
      <c r="X32" s="30" t="s">
        <v>1710</v>
      </c>
      <c r="Y32" s="14">
        <f t="shared" ca="1" si="0"/>
        <v>0</v>
      </c>
      <c r="Z32" s="31"/>
      <c r="AA32" s="9" t="str">
        <f ca="1">IF(AND($T32&lt;&gt;"Cumplido", $Q32&lt;&gt;"", $R32=""), IF($Q32-TODAY()&lt;=[1]Parametros!$M$2, IF($Q32-TODAY()&gt;=0, "Sí", "Vencido"), "No"), IF(AND($T32&lt;&gt;"Cumplido", $Q32&lt;&gt;"", $R32&lt;&gt;""), IF($R32&gt;$Q32, "Incumplido", "Cumplido en plazo"), ""))</f>
        <v>Cumplido en plazo</v>
      </c>
      <c r="AB32" s="27">
        <v>1</v>
      </c>
      <c r="AC32" s="27">
        <v>1</v>
      </c>
      <c r="AD32" s="9" t="s">
        <v>1392</v>
      </c>
      <c r="AE32" s="9" t="s">
        <v>1392</v>
      </c>
      <c r="AF32" s="9" t="s">
        <v>1392</v>
      </c>
      <c r="AG32" s="9" t="s">
        <v>1392</v>
      </c>
      <c r="AH32" s="9" t="s">
        <v>1392</v>
      </c>
      <c r="AI32" s="56" t="s">
        <v>1271</v>
      </c>
      <c r="AJ32" s="39"/>
    </row>
    <row r="33" spans="1:36" ht="409.5" x14ac:dyDescent="0.3">
      <c r="A33" s="24" t="s">
        <v>43</v>
      </c>
      <c r="B33" s="10" t="s">
        <v>1558</v>
      </c>
      <c r="C33" s="26" t="s">
        <v>310</v>
      </c>
      <c r="D33" s="26" t="s">
        <v>1012</v>
      </c>
      <c r="E33" s="10" t="s">
        <v>1013</v>
      </c>
      <c r="F33" s="10" t="s">
        <v>1012</v>
      </c>
      <c r="G33" s="10" t="s">
        <v>688</v>
      </c>
      <c r="H33" s="9" t="s">
        <v>912</v>
      </c>
      <c r="I33" s="17" t="s">
        <v>808</v>
      </c>
      <c r="J33" s="10" t="s">
        <v>768</v>
      </c>
      <c r="K33" s="10">
        <v>1</v>
      </c>
      <c r="L33" s="10" t="s">
        <v>1462</v>
      </c>
      <c r="M33" s="10" t="s">
        <v>78</v>
      </c>
      <c r="N33" s="10" t="s">
        <v>1939</v>
      </c>
      <c r="O33" s="10" t="s">
        <v>1864</v>
      </c>
      <c r="P33" s="15">
        <v>45625</v>
      </c>
      <c r="Q33" s="15">
        <v>45657</v>
      </c>
      <c r="R33" s="15">
        <v>45657</v>
      </c>
      <c r="S33" s="27">
        <v>1</v>
      </c>
      <c r="T33" s="55" t="s">
        <v>783</v>
      </c>
      <c r="U33" s="29"/>
      <c r="V33" s="29"/>
      <c r="W33" s="10" t="s">
        <v>1297</v>
      </c>
      <c r="X33" s="30" t="s">
        <v>1711</v>
      </c>
      <c r="Y33" s="14">
        <f t="shared" ca="1" si="0"/>
        <v>0</v>
      </c>
      <c r="Z33" s="31"/>
      <c r="AA33" s="9" t="str">
        <f ca="1">IF(AND($T33&lt;&gt;"Cumplido", $Q33&lt;&gt;"", $R33=""), IF($Q33-TODAY()&lt;=[1]Parametros!$M$2, IF($Q33-TODAY()&gt;=0, "Sí", "Vencido"), "No"), IF(AND($T33&lt;&gt;"Cumplido", $Q33&lt;&gt;"", $R33&lt;&gt;""), IF($R33&gt;$Q33, "Incumplido", "Cumplido en plazo"), ""))</f>
        <v>Cumplido en plazo</v>
      </c>
      <c r="AB33" s="57">
        <v>1</v>
      </c>
      <c r="AC33" s="57">
        <v>1</v>
      </c>
      <c r="AD33" s="9" t="s">
        <v>1392</v>
      </c>
      <c r="AE33" s="9" t="s">
        <v>1392</v>
      </c>
      <c r="AF33" s="9" t="s">
        <v>1392</v>
      </c>
      <c r="AG33" s="9" t="s">
        <v>1392</v>
      </c>
      <c r="AH33" s="9" t="s">
        <v>1392</v>
      </c>
      <c r="AI33" s="56" t="s">
        <v>1271</v>
      </c>
      <c r="AJ33" s="39"/>
    </row>
    <row r="34" spans="1:36" ht="409.5" x14ac:dyDescent="0.3">
      <c r="A34" s="24" t="s">
        <v>43</v>
      </c>
      <c r="B34" s="25" t="s">
        <v>1267</v>
      </c>
      <c r="C34" s="26" t="s">
        <v>310</v>
      </c>
      <c r="D34" s="26" t="s">
        <v>1174</v>
      </c>
      <c r="E34" s="10" t="s">
        <v>1014</v>
      </c>
      <c r="F34" s="10" t="s">
        <v>1015</v>
      </c>
      <c r="G34" s="10" t="s">
        <v>688</v>
      </c>
      <c r="H34" s="9" t="s">
        <v>913</v>
      </c>
      <c r="I34" s="17" t="s">
        <v>809</v>
      </c>
      <c r="J34" s="10" t="s">
        <v>769</v>
      </c>
      <c r="K34" s="10">
        <v>1</v>
      </c>
      <c r="L34" s="10" t="s">
        <v>1463</v>
      </c>
      <c r="M34" s="10" t="s">
        <v>78</v>
      </c>
      <c r="N34" s="10" t="s">
        <v>1939</v>
      </c>
      <c r="O34" s="10" t="s">
        <v>1864</v>
      </c>
      <c r="P34" s="15">
        <v>45536</v>
      </c>
      <c r="Q34" s="15">
        <v>45657</v>
      </c>
      <c r="R34" s="15">
        <v>45559</v>
      </c>
      <c r="S34" s="27">
        <v>1</v>
      </c>
      <c r="T34" s="55" t="s">
        <v>783</v>
      </c>
      <c r="U34" s="29"/>
      <c r="V34" s="29"/>
      <c r="W34" s="10" t="s">
        <v>1298</v>
      </c>
      <c r="X34" s="30" t="s">
        <v>1712</v>
      </c>
      <c r="Y34" s="14">
        <f t="shared" ref="Y34:Y65" ca="1" si="1">IF(AND($R34="", $Q34&lt;&gt;""), MAX(0, TODAY()-$Q34), IF(AND($R34&lt;&gt;"", $Q34&lt;&gt;""), MAX(0, $R34-$Q34), ""))</f>
        <v>0</v>
      </c>
      <c r="Z34" s="31"/>
      <c r="AA34" s="9" t="str">
        <f ca="1">IF(AND($T34&lt;&gt;"Cumplido", $Q34&lt;&gt;"", $R34=""), IF($Q34-TODAY()&lt;=[1]Parametros!$M$2, IF($Q34-TODAY()&gt;=0, "Sí", "Vencido"), "No"), IF(AND($T34&lt;&gt;"Cumplido", $Q34&lt;&gt;"", $R34&lt;&gt;""), IF($R34&gt;$Q34, "Incumplido", "Cumplido en plazo"), ""))</f>
        <v>Cumplido en plazo</v>
      </c>
      <c r="AB34" s="57">
        <v>1</v>
      </c>
      <c r="AC34" s="57">
        <v>1</v>
      </c>
      <c r="AD34" s="9" t="s">
        <v>1392</v>
      </c>
      <c r="AE34" s="9" t="s">
        <v>1392</v>
      </c>
      <c r="AF34" s="9" t="s">
        <v>1392</v>
      </c>
      <c r="AG34" s="9" t="s">
        <v>1392</v>
      </c>
      <c r="AH34" s="9" t="s">
        <v>1392</v>
      </c>
      <c r="AI34" s="56" t="s">
        <v>1271</v>
      </c>
      <c r="AJ34" s="39"/>
    </row>
    <row r="35" spans="1:36" ht="409.5" x14ac:dyDescent="0.3">
      <c r="A35" s="24" t="s">
        <v>43</v>
      </c>
      <c r="B35" s="25" t="s">
        <v>1267</v>
      </c>
      <c r="C35" s="26" t="s">
        <v>310</v>
      </c>
      <c r="D35" s="26" t="s">
        <v>1175</v>
      </c>
      <c r="E35" s="10" t="s">
        <v>1016</v>
      </c>
      <c r="F35" s="10" t="s">
        <v>1017</v>
      </c>
      <c r="G35" s="10" t="s">
        <v>688</v>
      </c>
      <c r="H35" s="9" t="s">
        <v>914</v>
      </c>
      <c r="I35" s="17" t="s">
        <v>810</v>
      </c>
      <c r="J35" s="10" t="s">
        <v>769</v>
      </c>
      <c r="K35" s="10">
        <v>1</v>
      </c>
      <c r="L35" s="10" t="s">
        <v>1464</v>
      </c>
      <c r="M35" s="10" t="s">
        <v>78</v>
      </c>
      <c r="N35" s="10" t="s">
        <v>1939</v>
      </c>
      <c r="O35" s="10" t="s">
        <v>1864</v>
      </c>
      <c r="P35" s="15">
        <v>45536</v>
      </c>
      <c r="Q35" s="15">
        <v>45716</v>
      </c>
      <c r="R35" s="15">
        <v>45715</v>
      </c>
      <c r="S35" s="27">
        <v>1</v>
      </c>
      <c r="T35" s="55" t="s">
        <v>783</v>
      </c>
      <c r="U35" s="29"/>
      <c r="V35" s="29"/>
      <c r="W35" s="10" t="s">
        <v>1299</v>
      </c>
      <c r="X35" s="30" t="s">
        <v>1713</v>
      </c>
      <c r="Y35" s="14">
        <f t="shared" ca="1" si="1"/>
        <v>0</v>
      </c>
      <c r="Z35" s="31"/>
      <c r="AA35" s="9" t="str">
        <f ca="1">IF(AND($T35&lt;&gt;"Cumplido", $Q35&lt;&gt;"", $R35=""), IF($Q35-TODAY()&lt;=[1]Parametros!$M$2, IF($Q35-TODAY()&gt;=0, "Sí", "Vencido"), "No"), IF(AND($T35&lt;&gt;"Cumplido", $Q35&lt;&gt;"", $R35&lt;&gt;""), IF($R35&gt;$Q35, "Incumplido", "Cumplido en plazo"), ""))</f>
        <v>Cumplido en plazo</v>
      </c>
      <c r="AB35" s="57">
        <v>1</v>
      </c>
      <c r="AC35" s="57">
        <v>1</v>
      </c>
      <c r="AD35" s="9" t="s">
        <v>1392</v>
      </c>
      <c r="AE35" s="9" t="s">
        <v>1392</v>
      </c>
      <c r="AF35" s="9" t="s">
        <v>1392</v>
      </c>
      <c r="AG35" s="9" t="s">
        <v>1392</v>
      </c>
      <c r="AH35" s="9" t="s">
        <v>1392</v>
      </c>
      <c r="AI35" s="56" t="s">
        <v>1271</v>
      </c>
      <c r="AJ35" s="39"/>
    </row>
    <row r="36" spans="1:36" ht="409.5" x14ac:dyDescent="0.3">
      <c r="A36" s="24" t="s">
        <v>43</v>
      </c>
      <c r="B36" s="25" t="s">
        <v>1267</v>
      </c>
      <c r="C36" s="26" t="s">
        <v>310</v>
      </c>
      <c r="D36" s="26" t="s">
        <v>1175</v>
      </c>
      <c r="E36" s="10" t="s">
        <v>1016</v>
      </c>
      <c r="F36" s="10" t="s">
        <v>1017</v>
      </c>
      <c r="G36" s="10" t="s">
        <v>688</v>
      </c>
      <c r="H36" s="9" t="s">
        <v>915</v>
      </c>
      <c r="I36" s="17" t="s">
        <v>811</v>
      </c>
      <c r="J36" s="10" t="s">
        <v>769</v>
      </c>
      <c r="K36" s="10">
        <v>1</v>
      </c>
      <c r="L36" s="10" t="s">
        <v>1465</v>
      </c>
      <c r="M36" s="10" t="s">
        <v>78</v>
      </c>
      <c r="N36" s="10" t="s">
        <v>1939</v>
      </c>
      <c r="O36" s="10" t="s">
        <v>1864</v>
      </c>
      <c r="P36" s="15">
        <v>45536</v>
      </c>
      <c r="Q36" s="15">
        <v>45657</v>
      </c>
      <c r="R36" s="15">
        <v>45715</v>
      </c>
      <c r="S36" s="27">
        <v>1</v>
      </c>
      <c r="T36" s="55" t="s">
        <v>783</v>
      </c>
      <c r="U36" s="29"/>
      <c r="V36" s="29"/>
      <c r="W36" s="10" t="s">
        <v>1300</v>
      </c>
      <c r="X36" s="30" t="s">
        <v>1714</v>
      </c>
      <c r="Y36" s="14">
        <f t="shared" ca="1" si="1"/>
        <v>58</v>
      </c>
      <c r="Z36" s="31"/>
      <c r="AA36" s="9" t="str">
        <f ca="1">IF(AND($T36&lt;&gt;"Cumplido", $Q36&lt;&gt;"", $R36=""), IF($Q36-TODAY()&lt;=[1]Parametros!$M$2, IF($Q36-TODAY()&gt;=0, "Sí", "Vencido"), "No"), IF(AND($T36&lt;&gt;"Cumplido", $Q36&lt;&gt;"", $R36&lt;&gt;""), IF($R36&gt;$Q36, "Incumplido", "Cumplido en plazo"), ""))</f>
        <v>Incumplido</v>
      </c>
      <c r="AB36" s="57">
        <v>1</v>
      </c>
      <c r="AC36" s="57">
        <v>1</v>
      </c>
      <c r="AD36" s="9" t="s">
        <v>1392</v>
      </c>
      <c r="AE36" s="9" t="s">
        <v>1392</v>
      </c>
      <c r="AF36" s="9" t="s">
        <v>1392</v>
      </c>
      <c r="AG36" s="9" t="s">
        <v>1392</v>
      </c>
      <c r="AH36" s="9" t="s">
        <v>1392</v>
      </c>
      <c r="AI36" s="56" t="s">
        <v>1271</v>
      </c>
      <c r="AJ36" s="39"/>
    </row>
    <row r="37" spans="1:36" ht="409.5" x14ac:dyDescent="0.3">
      <c r="A37" s="24" t="s">
        <v>43</v>
      </c>
      <c r="B37" s="25" t="s">
        <v>1267</v>
      </c>
      <c r="C37" s="26" t="s">
        <v>310</v>
      </c>
      <c r="D37" s="26" t="s">
        <v>1175</v>
      </c>
      <c r="E37" s="10" t="s">
        <v>1016</v>
      </c>
      <c r="F37" s="10" t="s">
        <v>1017</v>
      </c>
      <c r="G37" s="10" t="s">
        <v>688</v>
      </c>
      <c r="H37" s="7" t="s">
        <v>916</v>
      </c>
      <c r="I37" s="17" t="s">
        <v>812</v>
      </c>
      <c r="J37" s="10" t="s">
        <v>769</v>
      </c>
      <c r="K37" s="10">
        <v>1</v>
      </c>
      <c r="L37" s="10" t="s">
        <v>1466</v>
      </c>
      <c r="M37" s="10" t="s">
        <v>78</v>
      </c>
      <c r="N37" s="10" t="s">
        <v>1939</v>
      </c>
      <c r="O37" s="10" t="s">
        <v>1864</v>
      </c>
      <c r="P37" s="15">
        <v>45536</v>
      </c>
      <c r="Q37" s="15">
        <v>45657</v>
      </c>
      <c r="R37" s="15">
        <v>45316</v>
      </c>
      <c r="S37" s="27">
        <v>1</v>
      </c>
      <c r="T37" s="55" t="s">
        <v>783</v>
      </c>
      <c r="U37" s="29"/>
      <c r="V37" s="29"/>
      <c r="W37" s="10" t="s">
        <v>1301</v>
      </c>
      <c r="X37" s="30" t="s">
        <v>1715</v>
      </c>
      <c r="Y37" s="14">
        <f t="shared" ca="1" si="1"/>
        <v>0</v>
      </c>
      <c r="Z37" s="31"/>
      <c r="AA37" s="9" t="str">
        <f ca="1">IF(AND($T37&lt;&gt;"Cumplido", $Q37&lt;&gt;"", $R37=""), IF($Q37-TODAY()&lt;=[1]Parametros!$M$2, IF($Q37-TODAY()&gt;=0, "Sí", "Vencido"), "No"), IF(AND($T37&lt;&gt;"Cumplido", $Q37&lt;&gt;"", $R37&lt;&gt;""), IF($R37&gt;$Q37, "Incumplido", "Cumplido en plazo"), ""))</f>
        <v>Cumplido en plazo</v>
      </c>
      <c r="AB37" s="57">
        <v>1</v>
      </c>
      <c r="AC37" s="57">
        <v>1</v>
      </c>
      <c r="AD37" s="9" t="s">
        <v>1392</v>
      </c>
      <c r="AE37" s="9" t="s">
        <v>1392</v>
      </c>
      <c r="AF37" s="9" t="s">
        <v>1392</v>
      </c>
      <c r="AG37" s="9" t="s">
        <v>1392</v>
      </c>
      <c r="AH37" s="9" t="s">
        <v>1392</v>
      </c>
      <c r="AI37" s="56" t="s">
        <v>1271</v>
      </c>
      <c r="AJ37" s="39"/>
    </row>
    <row r="38" spans="1:36" ht="409.5" x14ac:dyDescent="0.3">
      <c r="A38" s="24" t="s">
        <v>43</v>
      </c>
      <c r="B38" s="25" t="s">
        <v>1267</v>
      </c>
      <c r="C38" s="26" t="s">
        <v>310</v>
      </c>
      <c r="D38" s="26" t="s">
        <v>1176</v>
      </c>
      <c r="E38" s="10" t="s">
        <v>1018</v>
      </c>
      <c r="F38" s="10" t="s">
        <v>1019</v>
      </c>
      <c r="G38" s="10" t="s">
        <v>1148</v>
      </c>
      <c r="H38" s="9" t="s">
        <v>916</v>
      </c>
      <c r="I38" s="17" t="s">
        <v>814</v>
      </c>
      <c r="J38" s="10" t="s">
        <v>768</v>
      </c>
      <c r="K38" s="10">
        <v>1</v>
      </c>
      <c r="L38" s="10" t="s">
        <v>1468</v>
      </c>
      <c r="M38" s="10" t="s">
        <v>84</v>
      </c>
      <c r="N38" s="10" t="s">
        <v>1939</v>
      </c>
      <c r="O38" s="10" t="s">
        <v>1866</v>
      </c>
      <c r="P38" s="15">
        <v>44774</v>
      </c>
      <c r="Q38" s="15">
        <v>45107</v>
      </c>
      <c r="R38" s="15">
        <v>45608</v>
      </c>
      <c r="S38" s="27">
        <v>1</v>
      </c>
      <c r="T38" s="55" t="s">
        <v>783</v>
      </c>
      <c r="U38" s="29"/>
      <c r="V38" s="29"/>
      <c r="W38" s="10" t="s">
        <v>1303</v>
      </c>
      <c r="X38" s="30" t="s">
        <v>1717</v>
      </c>
      <c r="Y38" s="14">
        <f t="shared" ca="1" si="1"/>
        <v>501</v>
      </c>
      <c r="Z38" s="31"/>
      <c r="AA38" s="9" t="str">
        <f ca="1">IF(AND($T38&lt;&gt;"Cumplido", $Q38&lt;&gt;"", $R38=""), IF($Q38-TODAY()&lt;=[1]Parametros!$M$2, IF($Q38-TODAY()&gt;=0, "Sí", "Vencido"), "No"), IF(AND($T38&lt;&gt;"Cumplido", $Q38&lt;&gt;"", $R38&lt;&gt;""), IF($R38&gt;$Q38, "Incumplido", "Cumplido en plazo"), ""))</f>
        <v>Incumplido</v>
      </c>
      <c r="AB38" s="57">
        <v>1</v>
      </c>
      <c r="AC38" s="57">
        <v>1</v>
      </c>
      <c r="AD38" s="9" t="s">
        <v>1392</v>
      </c>
      <c r="AE38" s="9" t="s">
        <v>1392</v>
      </c>
      <c r="AF38" s="9" t="s">
        <v>1392</v>
      </c>
      <c r="AG38" s="9" t="s">
        <v>1392</v>
      </c>
      <c r="AH38" s="9" t="s">
        <v>1392</v>
      </c>
      <c r="AI38" s="56" t="s">
        <v>1271</v>
      </c>
      <c r="AJ38" s="39"/>
    </row>
    <row r="39" spans="1:36" ht="409.5" x14ac:dyDescent="0.3">
      <c r="A39" s="24" t="s">
        <v>43</v>
      </c>
      <c r="B39" s="25" t="s">
        <v>1267</v>
      </c>
      <c r="C39" s="26" t="s">
        <v>310</v>
      </c>
      <c r="D39" s="26" t="s">
        <v>1175</v>
      </c>
      <c r="E39" s="10" t="s">
        <v>1016</v>
      </c>
      <c r="F39" s="10" t="s">
        <v>1017</v>
      </c>
      <c r="G39" s="10" t="s">
        <v>1147</v>
      </c>
      <c r="H39" s="9" t="s">
        <v>917</v>
      </c>
      <c r="I39" s="17" t="s">
        <v>813</v>
      </c>
      <c r="J39" s="10" t="s">
        <v>769</v>
      </c>
      <c r="K39" s="10">
        <v>1</v>
      </c>
      <c r="L39" s="10" t="s">
        <v>1467</v>
      </c>
      <c r="M39" s="10" t="s">
        <v>347</v>
      </c>
      <c r="N39" s="10" t="s">
        <v>1939</v>
      </c>
      <c r="O39" s="10" t="s">
        <v>1864</v>
      </c>
      <c r="P39" s="15">
        <v>45300</v>
      </c>
      <c r="Q39" s="15">
        <v>45657</v>
      </c>
      <c r="R39" s="15">
        <v>45551</v>
      </c>
      <c r="S39" s="27">
        <v>1</v>
      </c>
      <c r="T39" s="55" t="s">
        <v>783</v>
      </c>
      <c r="U39" s="29"/>
      <c r="V39" s="29"/>
      <c r="W39" s="10" t="s">
        <v>1302</v>
      </c>
      <c r="X39" s="30" t="s">
        <v>1716</v>
      </c>
      <c r="Y39" s="14">
        <f t="shared" ca="1" si="1"/>
        <v>0</v>
      </c>
      <c r="Z39" s="31"/>
      <c r="AA39" s="9" t="str">
        <f ca="1">IF(AND($T39&lt;&gt;"Cumplido", $Q39&lt;&gt;"", $R39=""), IF($Q39-TODAY()&lt;=[1]Parametros!$M$2, IF($Q39-TODAY()&gt;=0, "Sí", "Vencido"), "No"), IF(AND($T39&lt;&gt;"Cumplido", $Q39&lt;&gt;"", $R39&lt;&gt;""), IF($R39&gt;$Q39, "Incumplido", "Cumplido en plazo"), ""))</f>
        <v>Cumplido en plazo</v>
      </c>
      <c r="AB39" s="57">
        <v>1</v>
      </c>
      <c r="AC39" s="57">
        <v>1</v>
      </c>
      <c r="AD39" s="9" t="s">
        <v>1392</v>
      </c>
      <c r="AE39" s="9" t="s">
        <v>1392</v>
      </c>
      <c r="AF39" s="9" t="s">
        <v>1392</v>
      </c>
      <c r="AG39" s="9" t="s">
        <v>1392</v>
      </c>
      <c r="AH39" s="9" t="s">
        <v>1392</v>
      </c>
      <c r="AI39" s="56" t="s">
        <v>1271</v>
      </c>
      <c r="AJ39" s="39"/>
    </row>
    <row r="40" spans="1:36" ht="409.5" x14ac:dyDescent="0.3">
      <c r="A40" s="24" t="s">
        <v>43</v>
      </c>
      <c r="B40" s="10" t="s">
        <v>1558</v>
      </c>
      <c r="C40" s="26" t="s">
        <v>310</v>
      </c>
      <c r="D40" s="26" t="s">
        <v>1177</v>
      </c>
      <c r="E40" s="10" t="s">
        <v>1020</v>
      </c>
      <c r="F40" s="10" t="s">
        <v>1021</v>
      </c>
      <c r="G40" s="10" t="s">
        <v>1147</v>
      </c>
      <c r="H40" s="9" t="s">
        <v>918</v>
      </c>
      <c r="I40" s="17" t="s">
        <v>815</v>
      </c>
      <c r="J40" s="10" t="s">
        <v>769</v>
      </c>
      <c r="K40" s="10">
        <v>1</v>
      </c>
      <c r="L40" s="10" t="s">
        <v>1469</v>
      </c>
      <c r="M40" s="10" t="s">
        <v>347</v>
      </c>
      <c r="N40" s="10" t="s">
        <v>1939</v>
      </c>
      <c r="O40" s="10" t="s">
        <v>1864</v>
      </c>
      <c r="P40" s="15">
        <v>45300</v>
      </c>
      <c r="Q40" s="15">
        <v>45657</v>
      </c>
      <c r="R40" s="15" t="s">
        <v>1403</v>
      </c>
      <c r="S40" s="27">
        <v>1</v>
      </c>
      <c r="T40" s="55" t="s">
        <v>783</v>
      </c>
      <c r="U40" s="29"/>
      <c r="V40" s="29"/>
      <c r="W40" s="10" t="s">
        <v>1304</v>
      </c>
      <c r="X40" s="30" t="s">
        <v>1718</v>
      </c>
      <c r="Y40" s="14" t="e">
        <f t="shared" ca="1" si="1"/>
        <v>#VALUE!</v>
      </c>
      <c r="Z40" s="31"/>
      <c r="AA40" s="9" t="str">
        <f ca="1">IF(AND($T40&lt;&gt;"Cumplido", $Q40&lt;&gt;"", $R40=""), IF($Q40-TODAY()&lt;=[1]Parametros!$M$2, IF($Q40-TODAY()&gt;=0, "Sí", "Vencido"), "No"), IF(AND($T40&lt;&gt;"Cumplido", $Q40&lt;&gt;"", $R40&lt;&gt;""), IF($R40&gt;$Q40, "Incumplido", "Cumplido en plazo"), ""))</f>
        <v>Incumplido</v>
      </c>
      <c r="AB40" s="57">
        <v>1</v>
      </c>
      <c r="AC40" s="57">
        <v>1</v>
      </c>
      <c r="AD40" s="9" t="s">
        <v>1392</v>
      </c>
      <c r="AE40" s="9" t="s">
        <v>1392</v>
      </c>
      <c r="AF40" s="9" t="s">
        <v>1392</v>
      </c>
      <c r="AG40" s="9" t="s">
        <v>1392</v>
      </c>
      <c r="AH40" s="9" t="s">
        <v>1392</v>
      </c>
      <c r="AI40" s="56" t="s">
        <v>1271</v>
      </c>
      <c r="AJ40" s="39"/>
    </row>
    <row r="41" spans="1:36" ht="409.5" x14ac:dyDescent="0.3">
      <c r="A41" s="24" t="s">
        <v>43</v>
      </c>
      <c r="B41" s="25" t="s">
        <v>1267</v>
      </c>
      <c r="C41" s="26" t="s">
        <v>310</v>
      </c>
      <c r="D41" s="26" t="s">
        <v>1178</v>
      </c>
      <c r="E41" s="10" t="s">
        <v>1022</v>
      </c>
      <c r="F41" s="10" t="s">
        <v>1023</v>
      </c>
      <c r="G41" s="10" t="s">
        <v>1147</v>
      </c>
      <c r="H41" s="9" t="s">
        <v>919</v>
      </c>
      <c r="I41" s="17" t="s">
        <v>816</v>
      </c>
      <c r="J41" s="10" t="s">
        <v>769</v>
      </c>
      <c r="K41" s="10">
        <v>1</v>
      </c>
      <c r="L41" s="10" t="s">
        <v>1470</v>
      </c>
      <c r="M41" s="10" t="s">
        <v>347</v>
      </c>
      <c r="N41" s="10" t="s">
        <v>1939</v>
      </c>
      <c r="O41" s="10" t="s">
        <v>1864</v>
      </c>
      <c r="P41" s="15">
        <v>45300</v>
      </c>
      <c r="Q41" s="15">
        <v>45657</v>
      </c>
      <c r="R41" s="15" t="s">
        <v>1403</v>
      </c>
      <c r="S41" s="27">
        <v>1</v>
      </c>
      <c r="T41" s="55" t="s">
        <v>783</v>
      </c>
      <c r="U41" s="29"/>
      <c r="V41" s="29"/>
      <c r="W41" s="10" t="s">
        <v>1305</v>
      </c>
      <c r="X41" s="30" t="s">
        <v>1719</v>
      </c>
      <c r="Y41" s="14" t="e">
        <f t="shared" ca="1" si="1"/>
        <v>#VALUE!</v>
      </c>
      <c r="Z41" s="31"/>
      <c r="AA41" s="9" t="str">
        <f ca="1">IF(AND($T41&lt;&gt;"Cumplido", $Q41&lt;&gt;"", $R41=""), IF($Q41-TODAY()&lt;=[1]Parametros!$M$2, IF($Q41-TODAY()&gt;=0, "Sí", "Vencido"), "No"), IF(AND($T41&lt;&gt;"Cumplido", $Q41&lt;&gt;"", $R41&lt;&gt;""), IF($R41&gt;$Q41, "Incumplido", "Cumplido en plazo"), ""))</f>
        <v>Incumplido</v>
      </c>
      <c r="AB41" s="57">
        <v>1</v>
      </c>
      <c r="AC41" s="57">
        <v>1</v>
      </c>
      <c r="AD41" s="9" t="s">
        <v>1392</v>
      </c>
      <c r="AE41" s="9" t="s">
        <v>1392</v>
      </c>
      <c r="AF41" s="9" t="s">
        <v>1392</v>
      </c>
      <c r="AG41" s="9" t="s">
        <v>1392</v>
      </c>
      <c r="AH41" s="9" t="s">
        <v>1392</v>
      </c>
      <c r="AI41" s="56" t="s">
        <v>1271</v>
      </c>
      <c r="AJ41" s="39"/>
    </row>
    <row r="42" spans="1:36" ht="409.5" x14ac:dyDescent="0.3">
      <c r="A42" s="24" t="s">
        <v>43</v>
      </c>
      <c r="B42" s="25" t="s">
        <v>1267</v>
      </c>
      <c r="C42" s="26" t="s">
        <v>310</v>
      </c>
      <c r="D42" s="26" t="s">
        <v>1178</v>
      </c>
      <c r="E42" s="10" t="s">
        <v>1022</v>
      </c>
      <c r="F42" s="10" t="s">
        <v>1023</v>
      </c>
      <c r="G42" s="10" t="s">
        <v>688</v>
      </c>
      <c r="H42" s="9" t="s">
        <v>920</v>
      </c>
      <c r="I42" s="17" t="s">
        <v>1404</v>
      </c>
      <c r="J42" s="10" t="s">
        <v>769</v>
      </c>
      <c r="K42" s="10">
        <v>1</v>
      </c>
      <c r="L42" s="10" t="s">
        <v>1471</v>
      </c>
      <c r="M42" s="10" t="s">
        <v>347</v>
      </c>
      <c r="N42" s="10" t="s">
        <v>1939</v>
      </c>
      <c r="O42" s="10" t="s">
        <v>1864</v>
      </c>
      <c r="P42" s="15">
        <v>45536</v>
      </c>
      <c r="Q42" s="15">
        <v>45657</v>
      </c>
      <c r="R42" s="15">
        <v>45030</v>
      </c>
      <c r="S42" s="27">
        <v>1</v>
      </c>
      <c r="T42" s="55" t="s">
        <v>783</v>
      </c>
      <c r="U42" s="29"/>
      <c r="V42" s="29"/>
      <c r="W42" s="10" t="s">
        <v>1306</v>
      </c>
      <c r="X42" s="30" t="s">
        <v>1720</v>
      </c>
      <c r="Y42" s="14">
        <f t="shared" ca="1" si="1"/>
        <v>0</v>
      </c>
      <c r="Z42" s="31"/>
      <c r="AA42" s="9" t="str">
        <f ca="1">IF(AND($T42&lt;&gt;"Cumplido", $Q42&lt;&gt;"", $R42=""), IF($Q42-TODAY()&lt;=[1]Parametros!$M$2, IF($Q42-TODAY()&gt;=0, "Sí", "Vencido"), "No"), IF(AND($T42&lt;&gt;"Cumplido", $Q42&lt;&gt;"", $R42&lt;&gt;""), IF($R42&gt;$Q42, "Incumplido", "Cumplido en plazo"), ""))</f>
        <v>Cumplido en plazo</v>
      </c>
      <c r="AB42" s="57">
        <v>1</v>
      </c>
      <c r="AC42" s="57">
        <v>1</v>
      </c>
      <c r="AD42" s="9" t="s">
        <v>1392</v>
      </c>
      <c r="AE42" s="9" t="s">
        <v>1392</v>
      </c>
      <c r="AF42" s="9" t="s">
        <v>1392</v>
      </c>
      <c r="AG42" s="9" t="s">
        <v>1392</v>
      </c>
      <c r="AH42" s="9" t="s">
        <v>1392</v>
      </c>
      <c r="AI42" s="56" t="s">
        <v>1271</v>
      </c>
      <c r="AJ42" s="39"/>
    </row>
    <row r="43" spans="1:36" ht="409.5" x14ac:dyDescent="0.3">
      <c r="A43" s="24" t="s">
        <v>43</v>
      </c>
      <c r="B43" s="25" t="s">
        <v>1267</v>
      </c>
      <c r="C43" s="26" t="s">
        <v>310</v>
      </c>
      <c r="D43" s="26" t="s">
        <v>1179</v>
      </c>
      <c r="E43" s="10" t="s">
        <v>1024</v>
      </c>
      <c r="F43" s="10" t="s">
        <v>1015</v>
      </c>
      <c r="G43" s="10" t="s">
        <v>1147</v>
      </c>
      <c r="H43" s="9" t="s">
        <v>921</v>
      </c>
      <c r="I43" s="17" t="s">
        <v>817</v>
      </c>
      <c r="J43" s="10" t="s">
        <v>769</v>
      </c>
      <c r="K43" s="10">
        <v>1</v>
      </c>
      <c r="L43" s="10" t="s">
        <v>1472</v>
      </c>
      <c r="M43" s="10" t="s">
        <v>347</v>
      </c>
      <c r="N43" s="10" t="s">
        <v>1939</v>
      </c>
      <c r="O43" s="10" t="s">
        <v>1864</v>
      </c>
      <c r="P43" s="15">
        <v>45300</v>
      </c>
      <c r="Q43" s="15">
        <v>45657</v>
      </c>
      <c r="R43" s="15" t="s">
        <v>1403</v>
      </c>
      <c r="S43" s="27">
        <v>1</v>
      </c>
      <c r="T43" s="55" t="s">
        <v>783</v>
      </c>
      <c r="U43" s="29"/>
      <c r="V43" s="29"/>
      <c r="W43" s="10" t="s">
        <v>1307</v>
      </c>
      <c r="X43" s="30" t="s">
        <v>1721</v>
      </c>
      <c r="Y43" s="14" t="e">
        <f t="shared" ca="1" si="1"/>
        <v>#VALUE!</v>
      </c>
      <c r="Z43" s="31"/>
      <c r="AA43" s="9" t="str">
        <f ca="1">IF(AND($T43&lt;&gt;"Cumplido", $Q43&lt;&gt;"", $R43=""), IF($Q43-TODAY()&lt;=[1]Parametros!$M$2, IF($Q43-TODAY()&gt;=0, "Sí", "Vencido"), "No"), IF(AND($T43&lt;&gt;"Cumplido", $Q43&lt;&gt;"", $R43&lt;&gt;""), IF($R43&gt;$Q43, "Incumplido", "Cumplido en plazo"), ""))</f>
        <v>Incumplido</v>
      </c>
      <c r="AB43" s="57">
        <v>1</v>
      </c>
      <c r="AC43" s="57">
        <v>1</v>
      </c>
      <c r="AD43" s="9" t="s">
        <v>1392</v>
      </c>
      <c r="AE43" s="9" t="s">
        <v>1392</v>
      </c>
      <c r="AF43" s="9" t="s">
        <v>1392</v>
      </c>
      <c r="AG43" s="9" t="s">
        <v>1392</v>
      </c>
      <c r="AH43" s="9" t="s">
        <v>1392</v>
      </c>
      <c r="AI43" s="56" t="s">
        <v>1271</v>
      </c>
      <c r="AJ43" s="39"/>
    </row>
    <row r="44" spans="1:36" ht="409.5" x14ac:dyDescent="0.3">
      <c r="A44" s="24" t="s">
        <v>43</v>
      </c>
      <c r="B44" s="25" t="s">
        <v>1267</v>
      </c>
      <c r="C44" s="26" t="s">
        <v>310</v>
      </c>
      <c r="D44" s="26" t="s">
        <v>1180</v>
      </c>
      <c r="E44" s="10" t="s">
        <v>1025</v>
      </c>
      <c r="F44" s="10" t="s">
        <v>1026</v>
      </c>
      <c r="G44" s="10" t="s">
        <v>688</v>
      </c>
      <c r="H44" s="9" t="s">
        <v>922</v>
      </c>
      <c r="I44" s="17" t="s">
        <v>1400</v>
      </c>
      <c r="J44" s="10" t="s">
        <v>769</v>
      </c>
      <c r="K44" s="10">
        <v>1</v>
      </c>
      <c r="L44" s="10" t="s">
        <v>1473</v>
      </c>
      <c r="M44" s="10" t="s">
        <v>347</v>
      </c>
      <c r="N44" s="10" t="s">
        <v>1939</v>
      </c>
      <c r="O44" s="10" t="s">
        <v>1864</v>
      </c>
      <c r="P44" s="15">
        <v>45536</v>
      </c>
      <c r="Q44" s="15">
        <v>45657</v>
      </c>
      <c r="R44" s="15">
        <v>45715</v>
      </c>
      <c r="S44" s="27">
        <v>1</v>
      </c>
      <c r="T44" s="55" t="s">
        <v>783</v>
      </c>
      <c r="U44" s="29"/>
      <c r="V44" s="29"/>
      <c r="W44" s="10" t="s">
        <v>1308</v>
      </c>
      <c r="X44" s="30" t="s">
        <v>1722</v>
      </c>
      <c r="Y44" s="14">
        <f t="shared" ca="1" si="1"/>
        <v>58</v>
      </c>
      <c r="Z44" s="31"/>
      <c r="AA44" s="9" t="str">
        <f ca="1">IF(AND($T44&lt;&gt;"Cumplido", $Q44&lt;&gt;"", $R44=""), IF($Q44-TODAY()&lt;=[1]Parametros!$M$2, IF($Q44-TODAY()&gt;=0, "Sí", "Vencido"), "No"), IF(AND($T44&lt;&gt;"Cumplido", $Q44&lt;&gt;"", $R44&lt;&gt;""), IF($R44&gt;$Q44, "Incumplido", "Cumplido en plazo"), ""))</f>
        <v>Incumplido</v>
      </c>
      <c r="AB44" s="57">
        <v>1</v>
      </c>
      <c r="AC44" s="57">
        <v>1</v>
      </c>
      <c r="AD44" s="9" t="s">
        <v>1392</v>
      </c>
      <c r="AE44" s="9" t="s">
        <v>1392</v>
      </c>
      <c r="AF44" s="9" t="s">
        <v>1392</v>
      </c>
      <c r="AG44" s="9" t="s">
        <v>1392</v>
      </c>
      <c r="AH44" s="9" t="s">
        <v>1392</v>
      </c>
      <c r="AI44" s="56" t="s">
        <v>1271</v>
      </c>
      <c r="AJ44" s="39"/>
    </row>
    <row r="45" spans="1:36" ht="409.5" x14ac:dyDescent="0.3">
      <c r="A45" s="24" t="s">
        <v>43</v>
      </c>
      <c r="B45" s="25" t="s">
        <v>1267</v>
      </c>
      <c r="C45" s="26" t="s">
        <v>310</v>
      </c>
      <c r="D45" s="26" t="s">
        <v>1181</v>
      </c>
      <c r="E45" s="35" t="s">
        <v>616</v>
      </c>
      <c r="F45" s="35" t="s">
        <v>616</v>
      </c>
      <c r="G45" s="10" t="s">
        <v>689</v>
      </c>
      <c r="H45" s="9" t="s">
        <v>922</v>
      </c>
      <c r="I45" s="17" t="s">
        <v>1401</v>
      </c>
      <c r="J45" s="10" t="s">
        <v>769</v>
      </c>
      <c r="K45" s="10" t="s">
        <v>1420</v>
      </c>
      <c r="L45" s="10" t="s">
        <v>1474</v>
      </c>
      <c r="M45" s="10" t="s">
        <v>89</v>
      </c>
      <c r="N45" s="10" t="s">
        <v>94</v>
      </c>
      <c r="O45" s="10" t="s">
        <v>94</v>
      </c>
      <c r="P45" s="15">
        <v>44805</v>
      </c>
      <c r="Q45" s="15">
        <v>45473</v>
      </c>
      <c r="R45" s="15">
        <v>45693</v>
      </c>
      <c r="S45" s="27">
        <v>1</v>
      </c>
      <c r="T45" s="55" t="s">
        <v>783</v>
      </c>
      <c r="U45" s="29"/>
      <c r="V45" s="29"/>
      <c r="W45" s="10" t="s">
        <v>1309</v>
      </c>
      <c r="X45" s="36" t="s">
        <v>1723</v>
      </c>
      <c r="Y45" s="14">
        <f t="shared" ca="1" si="1"/>
        <v>220</v>
      </c>
      <c r="Z45" s="31"/>
      <c r="AA45" s="9" t="str">
        <f ca="1">IF(AND($T45&lt;&gt;"Cumplido", $Q45&lt;&gt;"", $R45=""), IF($Q45-TODAY()&lt;=[1]Parametros!$M$2, IF($Q45-TODAY()&gt;=0, "Sí", "Vencido"), "No"), IF(AND($T45&lt;&gt;"Cumplido", $Q45&lt;&gt;"", $R45&lt;&gt;""), IF($R45&gt;$Q45, "Incumplido", "Cumplido en plazo"), ""))</f>
        <v>Incumplido</v>
      </c>
      <c r="AB45" s="57">
        <v>1</v>
      </c>
      <c r="AC45" s="57">
        <v>1</v>
      </c>
      <c r="AD45" s="9" t="s">
        <v>1392</v>
      </c>
      <c r="AE45" s="9" t="s">
        <v>1392</v>
      </c>
      <c r="AF45" s="9" t="s">
        <v>1392</v>
      </c>
      <c r="AG45" s="9" t="s">
        <v>1392</v>
      </c>
      <c r="AH45" s="9" t="s">
        <v>1392</v>
      </c>
      <c r="AI45" s="56" t="s">
        <v>1271</v>
      </c>
      <c r="AJ45" s="39"/>
    </row>
    <row r="46" spans="1:36" ht="409.5" hidden="1" x14ac:dyDescent="0.3">
      <c r="A46" s="24" t="s">
        <v>43</v>
      </c>
      <c r="B46" s="25" t="s">
        <v>1267</v>
      </c>
      <c r="C46" s="26" t="s">
        <v>310</v>
      </c>
      <c r="D46" s="26" t="s">
        <v>325</v>
      </c>
      <c r="E46" s="35" t="s">
        <v>616</v>
      </c>
      <c r="F46" s="35" t="s">
        <v>616</v>
      </c>
      <c r="G46" s="10" t="s">
        <v>689</v>
      </c>
      <c r="H46" s="9" t="s">
        <v>326</v>
      </c>
      <c r="I46" s="26" t="s">
        <v>327</v>
      </c>
      <c r="J46" s="10" t="s">
        <v>769</v>
      </c>
      <c r="K46" s="10" t="s">
        <v>705</v>
      </c>
      <c r="L46" s="10" t="s">
        <v>717</v>
      </c>
      <c r="M46" s="10" t="s">
        <v>89</v>
      </c>
      <c r="N46" s="10" t="s">
        <v>94</v>
      </c>
      <c r="O46" s="10" t="s">
        <v>94</v>
      </c>
      <c r="P46" s="15">
        <v>44805</v>
      </c>
      <c r="Q46" s="15">
        <v>46203</v>
      </c>
      <c r="R46" s="15"/>
      <c r="S46" s="27">
        <v>0.7</v>
      </c>
      <c r="T46" s="28" t="s">
        <v>1555</v>
      </c>
      <c r="U46" s="29"/>
      <c r="V46" s="29"/>
      <c r="W46" s="10" t="s">
        <v>1904</v>
      </c>
      <c r="X46" s="36" t="s">
        <v>1905</v>
      </c>
      <c r="Y46" s="14">
        <f t="shared" ca="1" si="1"/>
        <v>0</v>
      </c>
      <c r="Z46" s="31"/>
      <c r="AA46" s="9" t="str">
        <f ca="1">IF(AND($T46&lt;&gt;"Cumplido", $Q46&lt;&gt;"", $R46=""), IF($Q46-TODAY()&lt;=[1]Parametros!$M$2, IF($Q46-TODAY()&gt;=0, "Sí", "Vencido"), "No"), IF(AND($T46&lt;&gt;"Cumplido", $Q46&lt;&gt;"", $R46&lt;&gt;""), IF($R46&gt;$Q46, "Incumplido", "Cumplido en plazo"), ""))</f>
        <v>No</v>
      </c>
      <c r="AB46" s="27"/>
      <c r="AC46" s="27"/>
      <c r="AD46" s="9"/>
      <c r="AE46" s="9"/>
      <c r="AF46" s="9"/>
      <c r="AG46" s="9"/>
      <c r="AH46" s="9"/>
      <c r="AI46" s="32" t="s">
        <v>1272</v>
      </c>
      <c r="AJ46" s="33"/>
    </row>
    <row r="47" spans="1:36" ht="409.5" x14ac:dyDescent="0.3">
      <c r="A47" s="24" t="s">
        <v>43</v>
      </c>
      <c r="B47" s="25" t="s">
        <v>1267</v>
      </c>
      <c r="C47" s="26" t="s">
        <v>310</v>
      </c>
      <c r="D47" s="26" t="s">
        <v>1182</v>
      </c>
      <c r="E47" s="10" t="s">
        <v>1027</v>
      </c>
      <c r="F47" s="10" t="s">
        <v>1028</v>
      </c>
      <c r="G47" s="10" t="s">
        <v>688</v>
      </c>
      <c r="H47" s="9" t="s">
        <v>326</v>
      </c>
      <c r="I47" s="17" t="s">
        <v>1402</v>
      </c>
      <c r="J47" s="10" t="s">
        <v>768</v>
      </c>
      <c r="K47" s="10">
        <v>1</v>
      </c>
      <c r="L47" s="10" t="s">
        <v>1475</v>
      </c>
      <c r="M47" s="10" t="s">
        <v>347</v>
      </c>
      <c r="N47" s="10" t="s">
        <v>1939</v>
      </c>
      <c r="O47" s="10" t="s">
        <v>1864</v>
      </c>
      <c r="P47" s="15">
        <v>45520</v>
      </c>
      <c r="Q47" s="15">
        <v>45716</v>
      </c>
      <c r="R47" s="15">
        <v>45715</v>
      </c>
      <c r="S47" s="27">
        <v>1</v>
      </c>
      <c r="T47" s="55" t="s">
        <v>783</v>
      </c>
      <c r="U47" s="29"/>
      <c r="V47" s="29"/>
      <c r="W47" s="10" t="s">
        <v>1310</v>
      </c>
      <c r="X47" s="30" t="s">
        <v>1724</v>
      </c>
      <c r="Y47" s="14">
        <f t="shared" ca="1" si="1"/>
        <v>0</v>
      </c>
      <c r="Z47" s="31"/>
      <c r="AA47" s="9" t="str">
        <f ca="1">IF(AND($T47&lt;&gt;"Cumplido", $Q47&lt;&gt;"", $R47=""), IF($Q47-TODAY()&lt;=[1]Parametros!$M$2, IF($Q47-TODAY()&gt;=0, "Sí", "Vencido"), "No"), IF(AND($T47&lt;&gt;"Cumplido", $Q47&lt;&gt;"", $R47&lt;&gt;""), IF($R47&gt;$Q47, "Incumplido", "Cumplido en plazo"), ""))</f>
        <v>Cumplido en plazo</v>
      </c>
      <c r="AB47" s="57">
        <v>1</v>
      </c>
      <c r="AC47" s="57">
        <v>1</v>
      </c>
      <c r="AD47" s="9" t="s">
        <v>1392</v>
      </c>
      <c r="AE47" s="9" t="s">
        <v>1392</v>
      </c>
      <c r="AF47" s="9" t="s">
        <v>1392</v>
      </c>
      <c r="AG47" s="9" t="s">
        <v>1392</v>
      </c>
      <c r="AH47" s="9" t="s">
        <v>1392</v>
      </c>
      <c r="AI47" s="56" t="s">
        <v>1271</v>
      </c>
      <c r="AJ47" s="39"/>
    </row>
    <row r="48" spans="1:36" ht="409.5" x14ac:dyDescent="0.3">
      <c r="A48" s="24" t="s">
        <v>43</v>
      </c>
      <c r="B48" s="25" t="s">
        <v>1267</v>
      </c>
      <c r="C48" s="26" t="s">
        <v>310</v>
      </c>
      <c r="D48" s="26" t="s">
        <v>325</v>
      </c>
      <c r="E48" s="35" t="s">
        <v>616</v>
      </c>
      <c r="F48" s="35" t="s">
        <v>616</v>
      </c>
      <c r="G48" s="10" t="s">
        <v>689</v>
      </c>
      <c r="H48" s="9" t="s">
        <v>326</v>
      </c>
      <c r="I48" s="17" t="s">
        <v>1405</v>
      </c>
      <c r="J48" s="10" t="s">
        <v>769</v>
      </c>
      <c r="K48" s="10" t="s">
        <v>705</v>
      </c>
      <c r="L48" s="10" t="s">
        <v>1476</v>
      </c>
      <c r="M48" s="10" t="s">
        <v>89</v>
      </c>
      <c r="N48" s="10" t="s">
        <v>94</v>
      </c>
      <c r="O48" s="10" t="s">
        <v>94</v>
      </c>
      <c r="P48" s="15">
        <v>44805</v>
      </c>
      <c r="Q48" s="15">
        <v>45473</v>
      </c>
      <c r="R48" s="15">
        <v>45846</v>
      </c>
      <c r="S48" s="27">
        <v>1</v>
      </c>
      <c r="T48" s="55" t="s">
        <v>783</v>
      </c>
      <c r="U48" s="29"/>
      <c r="V48" s="29"/>
      <c r="W48" s="10" t="s">
        <v>1311</v>
      </c>
      <c r="X48" s="36" t="s">
        <v>1725</v>
      </c>
      <c r="Y48" s="14">
        <f t="shared" ca="1" si="1"/>
        <v>373</v>
      </c>
      <c r="Z48" s="31"/>
      <c r="AA48" s="9" t="str">
        <f ca="1">IF(AND($T48&lt;&gt;"Cumplido", $Q48&lt;&gt;"", $R48=""), IF($Q48-TODAY()&lt;=[1]Parametros!$M$2, IF($Q48-TODAY()&gt;=0, "Sí", "Vencido"), "No"), IF(AND($T48&lt;&gt;"Cumplido", $Q48&lt;&gt;"", $R48&lt;&gt;""), IF($R48&gt;$Q48, "Incumplido", "Cumplido en plazo"), ""))</f>
        <v>Incumplido</v>
      </c>
      <c r="AB48" s="160">
        <v>0.64200000000000002</v>
      </c>
      <c r="AC48" s="57">
        <v>1</v>
      </c>
      <c r="AD48" s="9" t="s">
        <v>1393</v>
      </c>
      <c r="AE48" s="9" t="s">
        <v>1392</v>
      </c>
      <c r="AF48" s="9" t="s">
        <v>1392</v>
      </c>
      <c r="AG48" s="9" t="s">
        <v>1392</v>
      </c>
      <c r="AH48" s="9" t="s">
        <v>1392</v>
      </c>
      <c r="AI48" s="56" t="s">
        <v>1271</v>
      </c>
      <c r="AJ48" s="39"/>
    </row>
    <row r="49" spans="1:36" ht="409.5" x14ac:dyDescent="0.3">
      <c r="A49" s="24" t="s">
        <v>43</v>
      </c>
      <c r="B49" s="25" t="s">
        <v>1267</v>
      </c>
      <c r="C49" s="26" t="s">
        <v>310</v>
      </c>
      <c r="D49" s="26" t="s">
        <v>325</v>
      </c>
      <c r="E49" s="35" t="s">
        <v>616</v>
      </c>
      <c r="F49" s="35" t="s">
        <v>616</v>
      </c>
      <c r="G49" s="10" t="s">
        <v>689</v>
      </c>
      <c r="H49" s="9" t="s">
        <v>326</v>
      </c>
      <c r="I49" s="17" t="s">
        <v>1406</v>
      </c>
      <c r="J49" s="10" t="s">
        <v>769</v>
      </c>
      <c r="K49" s="10" t="s">
        <v>1421</v>
      </c>
      <c r="L49" s="10" t="s">
        <v>1477</v>
      </c>
      <c r="M49" s="10" t="s">
        <v>89</v>
      </c>
      <c r="N49" s="10" t="s">
        <v>94</v>
      </c>
      <c r="O49" s="10" t="s">
        <v>94</v>
      </c>
      <c r="P49" s="15">
        <v>44805</v>
      </c>
      <c r="Q49" s="15">
        <v>45379</v>
      </c>
      <c r="R49" s="15">
        <v>45846</v>
      </c>
      <c r="S49" s="27">
        <v>1</v>
      </c>
      <c r="T49" s="55" t="s">
        <v>783</v>
      </c>
      <c r="U49" s="29"/>
      <c r="V49" s="29"/>
      <c r="W49" s="10" t="s">
        <v>1312</v>
      </c>
      <c r="X49" s="36" t="s">
        <v>1726</v>
      </c>
      <c r="Y49" s="14">
        <f t="shared" ca="1" si="1"/>
        <v>467</v>
      </c>
      <c r="Z49" s="31"/>
      <c r="AA49" s="9" t="str">
        <f ca="1">IF(AND($T49&lt;&gt;"Cumplido", $Q49&lt;&gt;"", $R49=""), IF($Q49-TODAY()&lt;=[1]Parametros!$M$2, IF($Q49-TODAY()&gt;=0, "Sí", "Vencido"), "No"), IF(AND($T49&lt;&gt;"Cumplido", $Q49&lt;&gt;"", $R49&lt;&gt;""), IF($R49&gt;$Q49, "Incumplido", "Cumplido en plazo"), ""))</f>
        <v>Incumplido</v>
      </c>
      <c r="AB49" s="160">
        <v>0.55200000000000005</v>
      </c>
      <c r="AC49" s="57">
        <v>1</v>
      </c>
      <c r="AD49" s="9" t="s">
        <v>1393</v>
      </c>
      <c r="AE49" s="9" t="s">
        <v>1392</v>
      </c>
      <c r="AF49" s="9" t="s">
        <v>1392</v>
      </c>
      <c r="AG49" s="9" t="s">
        <v>1392</v>
      </c>
      <c r="AH49" s="9" t="s">
        <v>1392</v>
      </c>
      <c r="AI49" s="56" t="s">
        <v>1271</v>
      </c>
      <c r="AJ49" s="39"/>
    </row>
    <row r="50" spans="1:36" ht="409.5" x14ac:dyDescent="0.3">
      <c r="A50" s="24" t="s">
        <v>43</v>
      </c>
      <c r="B50" s="25" t="s">
        <v>1267</v>
      </c>
      <c r="C50" s="26" t="s">
        <v>310</v>
      </c>
      <c r="D50" s="26" t="s">
        <v>1183</v>
      </c>
      <c r="E50" s="10" t="s">
        <v>628</v>
      </c>
      <c r="F50" s="10" t="s">
        <v>616</v>
      </c>
      <c r="G50" s="10" t="s">
        <v>689</v>
      </c>
      <c r="H50" s="9" t="s">
        <v>923</v>
      </c>
      <c r="I50" s="17" t="s">
        <v>1407</v>
      </c>
      <c r="J50" s="10" t="s">
        <v>769</v>
      </c>
      <c r="K50" s="10" t="s">
        <v>1421</v>
      </c>
      <c r="L50" s="10" t="s">
        <v>1477</v>
      </c>
      <c r="M50" s="10" t="s">
        <v>89</v>
      </c>
      <c r="N50" s="10" t="s">
        <v>94</v>
      </c>
      <c r="O50" s="10" t="s">
        <v>94</v>
      </c>
      <c r="P50" s="15">
        <v>44805</v>
      </c>
      <c r="Q50" s="15">
        <v>45379</v>
      </c>
      <c r="R50" s="15">
        <v>45030</v>
      </c>
      <c r="S50" s="27">
        <v>1</v>
      </c>
      <c r="T50" s="55" t="s">
        <v>783</v>
      </c>
      <c r="U50" s="29"/>
      <c r="V50" s="29"/>
      <c r="W50" s="10" t="s">
        <v>1313</v>
      </c>
      <c r="X50" s="36" t="s">
        <v>1727</v>
      </c>
      <c r="Y50" s="14">
        <f t="shared" ca="1" si="1"/>
        <v>0</v>
      </c>
      <c r="Z50" s="31"/>
      <c r="AA50" s="9" t="str">
        <f ca="1">IF(AND($T50&lt;&gt;"Cumplido", $Q50&lt;&gt;"", $R50=""), IF($Q50-TODAY()&lt;=[1]Parametros!$M$2, IF($Q50-TODAY()&gt;=0, "Sí", "Vencido"), "No"), IF(AND($T50&lt;&gt;"Cumplido", $Q50&lt;&gt;"", $R50&lt;&gt;""), IF($R50&gt;$Q50, "Incumplido", "Cumplido en plazo"), ""))</f>
        <v>Cumplido en plazo</v>
      </c>
      <c r="AB50" s="57">
        <v>1</v>
      </c>
      <c r="AC50" s="57">
        <v>1</v>
      </c>
      <c r="AD50" s="9" t="s">
        <v>1392</v>
      </c>
      <c r="AE50" s="9" t="s">
        <v>1392</v>
      </c>
      <c r="AF50" s="9" t="s">
        <v>1392</v>
      </c>
      <c r="AG50" s="9" t="s">
        <v>1392</v>
      </c>
      <c r="AH50" s="9" t="s">
        <v>1392</v>
      </c>
      <c r="AI50" s="56" t="s">
        <v>1271</v>
      </c>
      <c r="AJ50" s="39"/>
    </row>
    <row r="51" spans="1:36" ht="409.5" x14ac:dyDescent="0.3">
      <c r="A51" s="24" t="s">
        <v>43</v>
      </c>
      <c r="B51" s="10" t="s">
        <v>1558</v>
      </c>
      <c r="C51" s="26" t="s">
        <v>310</v>
      </c>
      <c r="D51" s="41" t="s">
        <v>1182</v>
      </c>
      <c r="E51" s="10" t="s">
        <v>1027</v>
      </c>
      <c r="F51" s="10" t="s">
        <v>1028</v>
      </c>
      <c r="G51" s="10" t="s">
        <v>1149</v>
      </c>
      <c r="H51" s="9" t="s">
        <v>923</v>
      </c>
      <c r="I51" s="17" t="s">
        <v>1408</v>
      </c>
      <c r="J51" s="10" t="s">
        <v>768</v>
      </c>
      <c r="K51" s="43">
        <v>1</v>
      </c>
      <c r="L51" s="10" t="s">
        <v>1478</v>
      </c>
      <c r="M51" s="10" t="s">
        <v>347</v>
      </c>
      <c r="N51" s="10" t="s">
        <v>1939</v>
      </c>
      <c r="O51" s="10" t="s">
        <v>1864</v>
      </c>
      <c r="P51" s="15">
        <v>45716</v>
      </c>
      <c r="Q51" s="15">
        <v>45809</v>
      </c>
      <c r="R51" s="15">
        <v>45865</v>
      </c>
      <c r="S51" s="27">
        <v>1</v>
      </c>
      <c r="T51" s="55" t="s">
        <v>783</v>
      </c>
      <c r="U51" s="29"/>
      <c r="V51" s="29"/>
      <c r="W51" s="10" t="s">
        <v>1314</v>
      </c>
      <c r="X51" s="36" t="s">
        <v>1728</v>
      </c>
      <c r="Y51" s="14">
        <f t="shared" ca="1" si="1"/>
        <v>56</v>
      </c>
      <c r="Z51" s="31"/>
      <c r="AA51" s="9" t="str">
        <f ca="1">IF(AND($T51&lt;&gt;"Cumplido", $Q51&lt;&gt;"", $R51=""), IF($Q51-TODAY()&lt;=[1]Parametros!$M$2, IF($Q51-TODAY()&gt;=0, "Sí", "Vencido"), "No"), IF(AND($T51&lt;&gt;"Cumplido", $Q51&lt;&gt;"", $R51&lt;&gt;""), IF($R51&gt;$Q51, "Incumplido", "Cumplido en plazo"), ""))</f>
        <v>Incumplido</v>
      </c>
      <c r="AB51" s="57">
        <v>1</v>
      </c>
      <c r="AC51" s="57">
        <v>1</v>
      </c>
      <c r="AD51" s="9" t="s">
        <v>1392</v>
      </c>
      <c r="AE51" s="9" t="s">
        <v>1392</v>
      </c>
      <c r="AF51" s="9" t="s">
        <v>1392</v>
      </c>
      <c r="AG51" s="9" t="s">
        <v>1392</v>
      </c>
      <c r="AH51" s="9" t="s">
        <v>1392</v>
      </c>
      <c r="AI51" s="56" t="s">
        <v>1271</v>
      </c>
      <c r="AJ51" s="39"/>
    </row>
    <row r="52" spans="1:36" ht="409.5" x14ac:dyDescent="0.3">
      <c r="A52" s="24" t="s">
        <v>43</v>
      </c>
      <c r="B52" s="10" t="s">
        <v>1558</v>
      </c>
      <c r="C52" s="26" t="s">
        <v>310</v>
      </c>
      <c r="D52" s="41" t="s">
        <v>1184</v>
      </c>
      <c r="E52" s="75" t="s">
        <v>1029</v>
      </c>
      <c r="F52" s="75" t="s">
        <v>1030</v>
      </c>
      <c r="G52" s="10" t="s">
        <v>1149</v>
      </c>
      <c r="H52" s="9" t="s">
        <v>924</v>
      </c>
      <c r="I52" s="17" t="s">
        <v>818</v>
      </c>
      <c r="J52" s="10" t="s">
        <v>769</v>
      </c>
      <c r="K52" s="43">
        <v>1</v>
      </c>
      <c r="L52" s="10" t="s">
        <v>1479</v>
      </c>
      <c r="M52" s="10" t="s">
        <v>347</v>
      </c>
      <c r="N52" s="10" t="s">
        <v>1939</v>
      </c>
      <c r="O52" s="10" t="s">
        <v>1864</v>
      </c>
      <c r="P52" s="15">
        <v>45520</v>
      </c>
      <c r="Q52" s="15">
        <v>45809</v>
      </c>
      <c r="R52" s="15">
        <v>45777</v>
      </c>
      <c r="S52" s="27">
        <v>1</v>
      </c>
      <c r="T52" s="55" t="s">
        <v>783</v>
      </c>
      <c r="U52" s="29"/>
      <c r="V52" s="29"/>
      <c r="W52" s="10" t="s">
        <v>1315</v>
      </c>
      <c r="X52" s="36" t="s">
        <v>1729</v>
      </c>
      <c r="Y52" s="14">
        <f t="shared" ca="1" si="1"/>
        <v>0</v>
      </c>
      <c r="Z52" s="31"/>
      <c r="AA52" s="9" t="str">
        <f ca="1">IF(AND($T52&lt;&gt;"Cumplido", $Q52&lt;&gt;"", $R52=""), IF($Q52-TODAY()&lt;=[1]Parametros!$M$2, IF($Q52-TODAY()&gt;=0, "Sí", "Vencido"), "No"), IF(AND($T52&lt;&gt;"Cumplido", $Q52&lt;&gt;"", $R52&lt;&gt;""), IF($R52&gt;$Q52, "Incumplido", "Cumplido en plazo"), ""))</f>
        <v>Cumplido en plazo</v>
      </c>
      <c r="AB52" s="57">
        <v>1</v>
      </c>
      <c r="AC52" s="57">
        <v>1</v>
      </c>
      <c r="AD52" s="9" t="s">
        <v>1392</v>
      </c>
      <c r="AE52" s="9" t="s">
        <v>1392</v>
      </c>
      <c r="AF52" s="9" t="s">
        <v>1392</v>
      </c>
      <c r="AG52" s="9" t="s">
        <v>1392</v>
      </c>
      <c r="AH52" s="9" t="s">
        <v>1392</v>
      </c>
      <c r="AI52" s="56" t="s">
        <v>1271</v>
      </c>
      <c r="AJ52" s="39"/>
    </row>
    <row r="53" spans="1:36" ht="409.5" x14ac:dyDescent="0.3">
      <c r="A53" s="24" t="s">
        <v>43</v>
      </c>
      <c r="B53" s="25" t="s">
        <v>1267</v>
      </c>
      <c r="C53" s="26" t="s">
        <v>310</v>
      </c>
      <c r="D53" s="26" t="s">
        <v>1185</v>
      </c>
      <c r="E53" s="10" t="s">
        <v>1031</v>
      </c>
      <c r="F53" s="10" t="s">
        <v>1032</v>
      </c>
      <c r="G53" s="10" t="s">
        <v>688</v>
      </c>
      <c r="H53" s="9" t="s">
        <v>925</v>
      </c>
      <c r="I53" s="17" t="s">
        <v>819</v>
      </c>
      <c r="J53" s="10" t="s">
        <v>769</v>
      </c>
      <c r="K53" s="10">
        <v>1</v>
      </c>
      <c r="L53" s="10" t="s">
        <v>1480</v>
      </c>
      <c r="M53" s="10" t="s">
        <v>347</v>
      </c>
      <c r="N53" s="10" t="s">
        <v>1939</v>
      </c>
      <c r="O53" s="10" t="s">
        <v>1864</v>
      </c>
      <c r="P53" s="15">
        <v>45520</v>
      </c>
      <c r="Q53" s="15">
        <v>45809</v>
      </c>
      <c r="R53" s="15">
        <v>45884</v>
      </c>
      <c r="S53" s="27">
        <v>1</v>
      </c>
      <c r="T53" s="55" t="s">
        <v>783</v>
      </c>
      <c r="U53" s="29"/>
      <c r="V53" s="29"/>
      <c r="W53" s="10" t="s">
        <v>1316</v>
      </c>
      <c r="X53" s="30" t="s">
        <v>1886</v>
      </c>
      <c r="Y53" s="14">
        <f t="shared" ca="1" si="1"/>
        <v>75</v>
      </c>
      <c r="Z53" s="31"/>
      <c r="AA53" s="9" t="str">
        <f ca="1">IF(AND($T53&lt;&gt;"Cumplido", $Q53&lt;&gt;"", $R53=""), IF($Q53-TODAY()&lt;=[1]Parametros!$M$2, IF($Q53-TODAY()&gt;=0, "Sí", "Vencido"), "No"), IF(AND($T53&lt;&gt;"Cumplido", $Q53&lt;&gt;"", $R53&lt;&gt;""), IF($R53&gt;$Q53, "Incumplido", "Cumplido en plazo"), ""))</f>
        <v>Incumplido</v>
      </c>
      <c r="AB53" s="37">
        <v>0.6</v>
      </c>
      <c r="AC53" s="57">
        <v>1</v>
      </c>
      <c r="AD53" s="9" t="s">
        <v>1393</v>
      </c>
      <c r="AE53" s="9" t="s">
        <v>1392</v>
      </c>
      <c r="AF53" s="9" t="s">
        <v>1392</v>
      </c>
      <c r="AG53" s="9" t="s">
        <v>1392</v>
      </c>
      <c r="AH53" s="9" t="s">
        <v>1392</v>
      </c>
      <c r="AI53" s="56" t="s">
        <v>1271</v>
      </c>
      <c r="AJ53" s="39"/>
    </row>
    <row r="54" spans="1:36" ht="409.5" hidden="1" x14ac:dyDescent="0.3">
      <c r="A54" s="24" t="s">
        <v>43</v>
      </c>
      <c r="B54" s="25" t="s">
        <v>1267</v>
      </c>
      <c r="C54" s="26" t="s">
        <v>328</v>
      </c>
      <c r="D54" s="26" t="s">
        <v>329</v>
      </c>
      <c r="E54" s="10" t="s">
        <v>617</v>
      </c>
      <c r="F54" s="10" t="s">
        <v>618</v>
      </c>
      <c r="G54" s="10" t="s">
        <v>690</v>
      </c>
      <c r="H54" s="9" t="s">
        <v>330</v>
      </c>
      <c r="I54" s="26" t="s">
        <v>331</v>
      </c>
      <c r="J54" s="10" t="s">
        <v>770</v>
      </c>
      <c r="K54" s="10" t="s">
        <v>706</v>
      </c>
      <c r="L54" s="10" t="s">
        <v>718</v>
      </c>
      <c r="M54" s="10" t="s">
        <v>89</v>
      </c>
      <c r="N54" s="10" t="s">
        <v>94</v>
      </c>
      <c r="O54" s="10" t="s">
        <v>94</v>
      </c>
      <c r="P54" s="15">
        <v>45047</v>
      </c>
      <c r="Q54" s="15">
        <v>46022</v>
      </c>
      <c r="R54" s="15"/>
      <c r="S54" s="27">
        <v>0.5</v>
      </c>
      <c r="T54" s="28" t="s">
        <v>1555</v>
      </c>
      <c r="U54" s="29"/>
      <c r="V54" s="29"/>
      <c r="W54" s="10" t="s">
        <v>1906</v>
      </c>
      <c r="X54" s="36" t="s">
        <v>1907</v>
      </c>
      <c r="Y54" s="14">
        <f t="shared" ca="1" si="1"/>
        <v>0</v>
      </c>
      <c r="Z54" s="31"/>
      <c r="AA54" s="9" t="str">
        <f ca="1">IF(AND($T54&lt;&gt;"Cumplido", $Q54&lt;&gt;"", $R54=""), IF($Q54-TODAY()&lt;=[1]Parametros!$M$2, IF($Q54-TODAY()&gt;=0, "Sí", "Vencido"), "No"), IF(AND($T54&lt;&gt;"Cumplido", $Q54&lt;&gt;"", $R54&lt;&gt;""), IF($R54&gt;$Q54, "Incumplido", "Cumplido en plazo"), ""))</f>
        <v>Sí</v>
      </c>
      <c r="AB54" s="27"/>
      <c r="AC54" s="27"/>
      <c r="AD54" s="9"/>
      <c r="AE54" s="9"/>
      <c r="AF54" s="9"/>
      <c r="AG54" s="9"/>
      <c r="AH54" s="9"/>
      <c r="AI54" s="32" t="s">
        <v>1272</v>
      </c>
      <c r="AJ54" s="33"/>
    </row>
    <row r="55" spans="1:36" ht="409.5" x14ac:dyDescent="0.3">
      <c r="A55" s="24" t="s">
        <v>1270</v>
      </c>
      <c r="B55" s="25" t="s">
        <v>1267</v>
      </c>
      <c r="C55" s="26" t="s">
        <v>1251</v>
      </c>
      <c r="D55" s="26" t="s">
        <v>1186</v>
      </c>
      <c r="E55" s="10" t="s">
        <v>1033</v>
      </c>
      <c r="F55" s="10" t="s">
        <v>1034</v>
      </c>
      <c r="G55" s="10" t="s">
        <v>1150</v>
      </c>
      <c r="H55" s="9" t="s">
        <v>926</v>
      </c>
      <c r="I55" s="17" t="s">
        <v>820</v>
      </c>
      <c r="J55" s="10" t="s">
        <v>769</v>
      </c>
      <c r="K55" s="76">
        <v>1</v>
      </c>
      <c r="L55" s="10" t="s">
        <v>1481</v>
      </c>
      <c r="M55" s="10" t="s">
        <v>85</v>
      </c>
      <c r="N55" s="10" t="s">
        <v>1861</v>
      </c>
      <c r="O55" s="10" t="s">
        <v>1868</v>
      </c>
      <c r="P55" s="15">
        <v>45078</v>
      </c>
      <c r="Q55" s="15">
        <v>45291</v>
      </c>
      <c r="R55" s="15">
        <v>45315</v>
      </c>
      <c r="S55" s="27">
        <v>1</v>
      </c>
      <c r="T55" s="55" t="s">
        <v>783</v>
      </c>
      <c r="U55" s="29"/>
      <c r="V55" s="29"/>
      <c r="W55" s="10" t="s">
        <v>1317</v>
      </c>
      <c r="X55" s="36" t="s">
        <v>1730</v>
      </c>
      <c r="Y55" s="14">
        <f t="shared" ca="1" si="1"/>
        <v>24</v>
      </c>
      <c r="Z55" s="31"/>
      <c r="AA55" s="9" t="str">
        <f ca="1">IF(AND($T55&lt;&gt;"Cumplido", $Q55&lt;&gt;"", $R55=""), IF($Q55-TODAY()&lt;=[1]Parametros!$M$2, IF($Q55-TODAY()&gt;=0, "Sí", "Vencido"), "No"), IF(AND($T55&lt;&gt;"Cumplido", $Q55&lt;&gt;"", $R55&lt;&gt;""), IF($R55&gt;$Q55, "Incumplido", "Cumplido en plazo"), ""))</f>
        <v>Incumplido</v>
      </c>
      <c r="AB55" s="37">
        <v>0.7</v>
      </c>
      <c r="AC55" s="57">
        <v>1</v>
      </c>
      <c r="AD55" s="9" t="s">
        <v>1393</v>
      </c>
      <c r="AE55" s="9" t="s">
        <v>1392</v>
      </c>
      <c r="AF55" s="9" t="s">
        <v>1392</v>
      </c>
      <c r="AG55" s="9" t="s">
        <v>1392</v>
      </c>
      <c r="AH55" s="9" t="s">
        <v>1392</v>
      </c>
      <c r="AI55" s="56" t="s">
        <v>1271</v>
      </c>
      <c r="AJ55" s="39"/>
    </row>
    <row r="56" spans="1:36" ht="409.5" x14ac:dyDescent="0.3">
      <c r="A56" s="24" t="s">
        <v>1270</v>
      </c>
      <c r="B56" s="25" t="s">
        <v>1268</v>
      </c>
      <c r="C56" s="26" t="s">
        <v>310</v>
      </c>
      <c r="D56" s="26" t="s">
        <v>1187</v>
      </c>
      <c r="E56" s="10" t="s">
        <v>1035</v>
      </c>
      <c r="F56" s="10" t="s">
        <v>1036</v>
      </c>
      <c r="G56" s="10" t="s">
        <v>1151</v>
      </c>
      <c r="H56" s="9" t="s">
        <v>927</v>
      </c>
      <c r="I56" s="17" t="s">
        <v>821</v>
      </c>
      <c r="J56" s="10" t="s">
        <v>768</v>
      </c>
      <c r="K56" s="10">
        <v>2</v>
      </c>
      <c r="L56" s="10" t="s">
        <v>1482</v>
      </c>
      <c r="M56" s="10" t="s">
        <v>84</v>
      </c>
      <c r="N56" s="10" t="s">
        <v>1939</v>
      </c>
      <c r="O56" s="10" t="s">
        <v>1866</v>
      </c>
      <c r="P56" s="15">
        <v>45047</v>
      </c>
      <c r="Q56" s="15">
        <v>45231</v>
      </c>
      <c r="R56" s="15">
        <v>45316</v>
      </c>
      <c r="S56" s="27">
        <v>1</v>
      </c>
      <c r="T56" s="55" t="s">
        <v>783</v>
      </c>
      <c r="U56" s="29"/>
      <c r="V56" s="29"/>
      <c r="W56" s="10" t="s">
        <v>1318</v>
      </c>
      <c r="X56" s="36" t="s">
        <v>1731</v>
      </c>
      <c r="Y56" s="14">
        <f t="shared" ca="1" si="1"/>
        <v>85</v>
      </c>
      <c r="Z56" s="31"/>
      <c r="AA56" s="9" t="str">
        <f ca="1">IF(AND($T56&lt;&gt;"Cumplido", $Q56&lt;&gt;"", $R56=""), IF($Q56-TODAY()&lt;=[1]Parametros!$M$2, IF($Q56-TODAY()&gt;=0, "Sí", "Vencido"), "No"), IF(AND($T56&lt;&gt;"Cumplido", $Q56&lt;&gt;"", $R56&lt;&gt;""), IF($R56&gt;$Q56, "Incumplido", "Cumplido en plazo"), ""))</f>
        <v>Incumplido</v>
      </c>
      <c r="AB56" s="37">
        <v>0.7</v>
      </c>
      <c r="AC56" s="57">
        <v>1</v>
      </c>
      <c r="AD56" s="9" t="s">
        <v>1393</v>
      </c>
      <c r="AE56" s="9" t="s">
        <v>1392</v>
      </c>
      <c r="AF56" s="9" t="s">
        <v>1392</v>
      </c>
      <c r="AG56" s="9" t="s">
        <v>1392</v>
      </c>
      <c r="AH56" s="9" t="s">
        <v>1392</v>
      </c>
      <c r="AI56" s="56" t="s">
        <v>1271</v>
      </c>
      <c r="AJ56" s="39"/>
    </row>
    <row r="57" spans="1:36" ht="409.5" x14ac:dyDescent="0.3">
      <c r="A57" s="24" t="s">
        <v>43</v>
      </c>
      <c r="B57" s="25" t="s">
        <v>1267</v>
      </c>
      <c r="C57" s="26" t="s">
        <v>310</v>
      </c>
      <c r="D57" s="26" t="s">
        <v>1188</v>
      </c>
      <c r="E57" s="10" t="s">
        <v>1037</v>
      </c>
      <c r="F57" s="10" t="s">
        <v>1038</v>
      </c>
      <c r="G57" s="10" t="s">
        <v>1152</v>
      </c>
      <c r="H57" s="9" t="s">
        <v>928</v>
      </c>
      <c r="I57" s="17" t="s">
        <v>822</v>
      </c>
      <c r="J57" s="10" t="s">
        <v>768</v>
      </c>
      <c r="K57" s="10">
        <v>1</v>
      </c>
      <c r="L57" s="10" t="s">
        <v>1483</v>
      </c>
      <c r="M57" s="10" t="s">
        <v>73</v>
      </c>
      <c r="N57" s="10" t="s">
        <v>1874</v>
      </c>
      <c r="O57" s="10" t="s">
        <v>1874</v>
      </c>
      <c r="P57" s="15">
        <v>45034</v>
      </c>
      <c r="Q57" s="15">
        <v>45092</v>
      </c>
      <c r="R57" s="15">
        <v>45316</v>
      </c>
      <c r="S57" s="27">
        <v>1</v>
      </c>
      <c r="T57" s="55" t="s">
        <v>783</v>
      </c>
      <c r="U57" s="29"/>
      <c r="V57" s="29"/>
      <c r="W57" s="10" t="s">
        <v>1319</v>
      </c>
      <c r="X57" s="36" t="s">
        <v>1732</v>
      </c>
      <c r="Y57" s="14">
        <f t="shared" ca="1" si="1"/>
        <v>224</v>
      </c>
      <c r="Z57" s="31"/>
      <c r="AA57" s="9" t="str">
        <f ca="1">IF(AND($T57&lt;&gt;"Cumplido", $Q57&lt;&gt;"", $R57=""), IF($Q57-TODAY()&lt;=[1]Parametros!$M$2, IF($Q57-TODAY()&gt;=0, "Sí", "Vencido"), "No"), IF(AND($T57&lt;&gt;"Cumplido", $Q57&lt;&gt;"", $R57&lt;&gt;""), IF($R57&gt;$Q57, "Incumplido", "Cumplido en plazo"), ""))</f>
        <v>Incumplido</v>
      </c>
      <c r="AB57" s="37">
        <v>0.9</v>
      </c>
      <c r="AC57" s="57">
        <v>1</v>
      </c>
      <c r="AD57" s="9" t="s">
        <v>1393</v>
      </c>
      <c r="AE57" s="9" t="s">
        <v>1392</v>
      </c>
      <c r="AF57" s="9" t="s">
        <v>1392</v>
      </c>
      <c r="AG57" s="9" t="s">
        <v>1392</v>
      </c>
      <c r="AH57" s="9" t="s">
        <v>1392</v>
      </c>
      <c r="AI57" s="56" t="s">
        <v>1271</v>
      </c>
      <c r="AJ57" s="39"/>
    </row>
    <row r="58" spans="1:36" ht="409.5" x14ac:dyDescent="0.3">
      <c r="A58" s="24" t="s">
        <v>43</v>
      </c>
      <c r="B58" s="10" t="s">
        <v>1558</v>
      </c>
      <c r="C58" s="26" t="s">
        <v>310</v>
      </c>
      <c r="D58" s="26" t="s">
        <v>1189</v>
      </c>
      <c r="E58" s="10" t="s">
        <v>1039</v>
      </c>
      <c r="F58" s="10" t="s">
        <v>1040</v>
      </c>
      <c r="G58" s="10" t="s">
        <v>1153</v>
      </c>
      <c r="H58" s="9" t="s">
        <v>929</v>
      </c>
      <c r="I58" s="17" t="s">
        <v>823</v>
      </c>
      <c r="J58" s="10" t="s">
        <v>768</v>
      </c>
      <c r="K58" s="76">
        <v>1</v>
      </c>
      <c r="L58" s="10" t="s">
        <v>1484</v>
      </c>
      <c r="M58" s="10" t="s">
        <v>87</v>
      </c>
      <c r="N58" s="10" t="s">
        <v>1939</v>
      </c>
      <c r="O58" s="10" t="s">
        <v>1864</v>
      </c>
      <c r="P58" s="15">
        <v>45048</v>
      </c>
      <c r="Q58" s="15">
        <v>45092</v>
      </c>
      <c r="R58" s="15">
        <v>45316</v>
      </c>
      <c r="S58" s="27">
        <v>1</v>
      </c>
      <c r="T58" s="55" t="s">
        <v>783</v>
      </c>
      <c r="U58" s="29"/>
      <c r="V58" s="29"/>
      <c r="W58" s="10" t="s">
        <v>1320</v>
      </c>
      <c r="X58" s="36" t="s">
        <v>1733</v>
      </c>
      <c r="Y58" s="14">
        <f t="shared" ca="1" si="1"/>
        <v>224</v>
      </c>
      <c r="Z58" s="31"/>
      <c r="AA58" s="9" t="str">
        <f ca="1">IF(AND($T58&lt;&gt;"Cumplido", $Q58&lt;&gt;"", $R58=""), IF($Q58-TODAY()&lt;=[1]Parametros!$M$2, IF($Q58-TODAY()&gt;=0, "Sí", "Vencido"), "No"), IF(AND($T58&lt;&gt;"Cumplido", $Q58&lt;&gt;"", $R58&lt;&gt;""), IF($R58&gt;$Q58, "Incumplido", "Cumplido en plazo"), ""))</f>
        <v>Incumplido</v>
      </c>
      <c r="AB58" s="37">
        <v>0.8</v>
      </c>
      <c r="AC58" s="57">
        <v>1</v>
      </c>
      <c r="AD58" s="9" t="s">
        <v>1393</v>
      </c>
      <c r="AE58" s="9" t="s">
        <v>1392</v>
      </c>
      <c r="AF58" s="9" t="s">
        <v>1392</v>
      </c>
      <c r="AG58" s="9" t="s">
        <v>1392</v>
      </c>
      <c r="AH58" s="9" t="s">
        <v>1392</v>
      </c>
      <c r="AI58" s="56" t="s">
        <v>1271</v>
      </c>
      <c r="AJ58" s="39"/>
    </row>
    <row r="59" spans="1:36" ht="409.5" hidden="1" x14ac:dyDescent="0.3">
      <c r="A59" s="148" t="s">
        <v>43</v>
      </c>
      <c r="B59" s="149" t="s">
        <v>1267</v>
      </c>
      <c r="C59" s="143" t="s">
        <v>310</v>
      </c>
      <c r="D59" s="143" t="s">
        <v>332</v>
      </c>
      <c r="E59" s="50" t="s">
        <v>619</v>
      </c>
      <c r="F59" s="50" t="s">
        <v>620</v>
      </c>
      <c r="G59" s="50" t="s">
        <v>691</v>
      </c>
      <c r="H59" s="142" t="s">
        <v>333</v>
      </c>
      <c r="I59" s="143" t="s">
        <v>334</v>
      </c>
      <c r="J59" s="50" t="s">
        <v>769</v>
      </c>
      <c r="K59" s="50" t="s">
        <v>707</v>
      </c>
      <c r="L59" s="50" t="s">
        <v>719</v>
      </c>
      <c r="M59" s="50" t="s">
        <v>89</v>
      </c>
      <c r="N59" s="50" t="s">
        <v>94</v>
      </c>
      <c r="O59" s="50" t="s">
        <v>94</v>
      </c>
      <c r="P59" s="140">
        <v>45047</v>
      </c>
      <c r="Q59" s="140">
        <v>46022</v>
      </c>
      <c r="R59" s="140"/>
      <c r="S59" s="152">
        <v>0.5</v>
      </c>
      <c r="T59" s="28" t="s">
        <v>1555</v>
      </c>
      <c r="U59" s="145"/>
      <c r="V59" s="145"/>
      <c r="W59" s="50" t="s">
        <v>1908</v>
      </c>
      <c r="X59" s="36" t="s">
        <v>1909</v>
      </c>
      <c r="Y59" s="14">
        <f t="shared" ca="1" si="1"/>
        <v>0</v>
      </c>
      <c r="Z59" s="31"/>
      <c r="AA59" s="9" t="str">
        <f ca="1">IF(AND($T59&lt;&gt;"Cumplido", $Q59&lt;&gt;"", $R59=""), IF($Q59-TODAY()&lt;=[1]Parametros!$M$2, IF($Q59-TODAY()&gt;=0, "Sí", "Vencido"), "No"), IF(AND($T59&lt;&gt;"Cumplido", $Q59&lt;&gt;"", $R59&lt;&gt;""), IF($R59&gt;$Q59, "Incumplido", "Cumplido en plazo"), ""))</f>
        <v>Sí</v>
      </c>
      <c r="AB59" s="27"/>
      <c r="AC59" s="27"/>
      <c r="AD59" s="9"/>
      <c r="AE59" s="9"/>
      <c r="AF59" s="9"/>
      <c r="AG59" s="9"/>
      <c r="AH59" s="9"/>
      <c r="AI59" s="32" t="s">
        <v>1272</v>
      </c>
      <c r="AJ59" s="38"/>
    </row>
    <row r="60" spans="1:36" ht="409.5" x14ac:dyDescent="0.3">
      <c r="A60" s="24" t="s">
        <v>43</v>
      </c>
      <c r="B60" s="25" t="s">
        <v>1267</v>
      </c>
      <c r="C60" s="26" t="s">
        <v>310</v>
      </c>
      <c r="D60" s="26" t="s">
        <v>332</v>
      </c>
      <c r="E60" s="10" t="s">
        <v>619</v>
      </c>
      <c r="F60" s="10" t="s">
        <v>621</v>
      </c>
      <c r="G60" s="10" t="s">
        <v>692</v>
      </c>
      <c r="H60" s="9" t="s">
        <v>335</v>
      </c>
      <c r="I60" s="26" t="s">
        <v>336</v>
      </c>
      <c r="J60" s="10" t="s">
        <v>769</v>
      </c>
      <c r="K60" s="10" t="s">
        <v>707</v>
      </c>
      <c r="L60" s="10" t="s">
        <v>719</v>
      </c>
      <c r="M60" s="10" t="s">
        <v>89</v>
      </c>
      <c r="N60" s="10" t="s">
        <v>94</v>
      </c>
      <c r="O60" s="10" t="s">
        <v>94</v>
      </c>
      <c r="P60" s="15">
        <v>45047</v>
      </c>
      <c r="Q60" s="15">
        <v>46022</v>
      </c>
      <c r="R60" s="15"/>
      <c r="S60" s="27">
        <v>1</v>
      </c>
      <c r="T60" s="55" t="s">
        <v>783</v>
      </c>
      <c r="U60" s="29"/>
      <c r="V60" s="29"/>
      <c r="W60" s="36" t="s">
        <v>337</v>
      </c>
      <c r="X60" s="36" t="s">
        <v>1910</v>
      </c>
      <c r="Y60" s="14">
        <f t="shared" ca="1" si="1"/>
        <v>0</v>
      </c>
      <c r="Z60" s="31"/>
      <c r="AA60" s="9" t="str">
        <f ca="1">IF(AND($T60&lt;&gt;"Cumplido", $Q60&lt;&gt;"", $R60=""), IF($Q60-TODAY()&lt;=[1]Parametros!$M$2, IF($Q60-TODAY()&gt;=0, "Sí", "Vencido"), "No"), IF(AND($T60&lt;&gt;"Cumplido", $Q60&lt;&gt;"", $R60&lt;&gt;""), IF($R60&gt;$Q60, "Incumplido", "Cumplido en plazo"), ""))</f>
        <v>Sí</v>
      </c>
      <c r="AB60" s="57">
        <v>1</v>
      </c>
      <c r="AC60" s="57">
        <v>1</v>
      </c>
      <c r="AD60" s="9"/>
      <c r="AE60" s="9"/>
      <c r="AF60" s="9"/>
      <c r="AG60" s="9"/>
      <c r="AH60" s="9"/>
      <c r="AI60" s="55" t="s">
        <v>1271</v>
      </c>
      <c r="AJ60" s="33"/>
    </row>
    <row r="61" spans="1:36" ht="409.5" x14ac:dyDescent="0.3">
      <c r="A61" s="24" t="s">
        <v>43</v>
      </c>
      <c r="B61" s="25" t="s">
        <v>1267</v>
      </c>
      <c r="C61" s="26" t="s">
        <v>1252</v>
      </c>
      <c r="D61" s="26" t="s">
        <v>1190</v>
      </c>
      <c r="E61" s="10" t="s">
        <v>1041</v>
      </c>
      <c r="F61" s="10" t="s">
        <v>1042</v>
      </c>
      <c r="G61" s="10" t="s">
        <v>1154</v>
      </c>
      <c r="H61" s="9" t="s">
        <v>930</v>
      </c>
      <c r="I61" s="17" t="s">
        <v>1409</v>
      </c>
      <c r="J61" s="10" t="s">
        <v>769</v>
      </c>
      <c r="K61" s="10" t="s">
        <v>1422</v>
      </c>
      <c r="L61" s="10" t="s">
        <v>1485</v>
      </c>
      <c r="M61" s="10" t="s">
        <v>80</v>
      </c>
      <c r="N61" s="17" t="s">
        <v>1860</v>
      </c>
      <c r="O61" s="10" t="s">
        <v>1860</v>
      </c>
      <c r="P61" s="15">
        <v>45061</v>
      </c>
      <c r="Q61" s="15">
        <v>45168</v>
      </c>
      <c r="R61" s="15" t="s">
        <v>1410</v>
      </c>
      <c r="S61" s="27">
        <v>1</v>
      </c>
      <c r="T61" s="55" t="s">
        <v>783</v>
      </c>
      <c r="U61" s="29"/>
      <c r="V61" s="29"/>
      <c r="W61" s="10" t="s">
        <v>1321</v>
      </c>
      <c r="X61" s="36" t="s">
        <v>1734</v>
      </c>
      <c r="Y61" s="14" t="e">
        <f t="shared" ca="1" si="1"/>
        <v>#VALUE!</v>
      </c>
      <c r="Z61" s="31"/>
      <c r="AA61" s="9" t="str">
        <f ca="1">IF(AND($T61&lt;&gt;"Cumplido", $Q61&lt;&gt;"", $R61=""), IF($Q61-TODAY()&lt;=[1]Parametros!$M$2, IF($Q61-TODAY()&gt;=0, "Sí", "Vencido"), "No"), IF(AND($T61&lt;&gt;"Cumplido", $Q61&lt;&gt;"", $R61&lt;&gt;""), IF($R61&gt;$Q61, "Incumplido", "Cumplido en plazo"), ""))</f>
        <v>Incumplido</v>
      </c>
      <c r="AB61" s="57">
        <v>1</v>
      </c>
      <c r="AC61" s="57">
        <v>1</v>
      </c>
      <c r="AD61" s="9" t="s">
        <v>1393</v>
      </c>
      <c r="AE61" s="9" t="s">
        <v>1392</v>
      </c>
      <c r="AF61" s="9" t="s">
        <v>1392</v>
      </c>
      <c r="AG61" s="9" t="s">
        <v>1392</v>
      </c>
      <c r="AH61" s="9" t="s">
        <v>1392</v>
      </c>
      <c r="AI61" s="56" t="s">
        <v>1271</v>
      </c>
      <c r="AJ61" s="39"/>
    </row>
    <row r="62" spans="1:36" ht="409.5" x14ac:dyDescent="0.3">
      <c r="A62" s="24" t="s">
        <v>43</v>
      </c>
      <c r="B62" s="25" t="s">
        <v>1267</v>
      </c>
      <c r="C62" s="26" t="s">
        <v>1253</v>
      </c>
      <c r="D62" s="26" t="s">
        <v>1190</v>
      </c>
      <c r="E62" s="10" t="s">
        <v>1041</v>
      </c>
      <c r="F62" s="10" t="s">
        <v>1042</v>
      </c>
      <c r="G62" s="10" t="s">
        <v>1155</v>
      </c>
      <c r="H62" s="9" t="s">
        <v>930</v>
      </c>
      <c r="I62" s="17" t="s">
        <v>1415</v>
      </c>
      <c r="J62" s="10" t="s">
        <v>769</v>
      </c>
      <c r="K62" s="10" t="s">
        <v>1423</v>
      </c>
      <c r="L62" s="10" t="s">
        <v>1486</v>
      </c>
      <c r="M62" s="10" t="s">
        <v>80</v>
      </c>
      <c r="N62" s="17" t="s">
        <v>1860</v>
      </c>
      <c r="O62" s="10" t="s">
        <v>1860</v>
      </c>
      <c r="P62" s="15">
        <v>45170</v>
      </c>
      <c r="Q62" s="15">
        <v>45444</v>
      </c>
      <c r="R62" s="15">
        <v>45464</v>
      </c>
      <c r="S62" s="27">
        <v>1</v>
      </c>
      <c r="T62" s="55" t="s">
        <v>783</v>
      </c>
      <c r="U62" s="29"/>
      <c r="V62" s="29"/>
      <c r="W62" s="102" t="s">
        <v>1322</v>
      </c>
      <c r="X62" s="36" t="s">
        <v>1735</v>
      </c>
      <c r="Y62" s="14">
        <f t="shared" ca="1" si="1"/>
        <v>20</v>
      </c>
      <c r="Z62" s="31"/>
      <c r="AA62" s="9" t="str">
        <f ca="1">IF(AND($T62&lt;&gt;"Cumplido", $Q62&lt;&gt;"", $R62=""), IF($Q62-TODAY()&lt;=[1]Parametros!$M$2, IF($Q62-TODAY()&gt;=0, "Sí", "Vencido"), "No"), IF(AND($T62&lt;&gt;"Cumplido", $Q62&lt;&gt;"", $R62&lt;&gt;""), IF($R62&gt;$Q62, "Incumplido", "Cumplido en plazo"), ""))</f>
        <v>Incumplido</v>
      </c>
      <c r="AB62" s="37">
        <v>0.93</v>
      </c>
      <c r="AC62" s="57">
        <v>1</v>
      </c>
      <c r="AD62" s="9" t="s">
        <v>1393</v>
      </c>
      <c r="AE62" s="9" t="s">
        <v>1392</v>
      </c>
      <c r="AF62" s="9" t="s">
        <v>1392</v>
      </c>
      <c r="AG62" s="9" t="s">
        <v>1392</v>
      </c>
      <c r="AH62" s="9" t="s">
        <v>1392</v>
      </c>
      <c r="AI62" s="56" t="s">
        <v>1271</v>
      </c>
      <c r="AJ62" s="39"/>
    </row>
    <row r="63" spans="1:36" ht="409.5" x14ac:dyDescent="0.3">
      <c r="A63" s="24" t="s">
        <v>43</v>
      </c>
      <c r="B63" s="10" t="s">
        <v>1558</v>
      </c>
      <c r="C63" s="26" t="s">
        <v>1253</v>
      </c>
      <c r="D63" s="26" t="s">
        <v>1191</v>
      </c>
      <c r="E63" s="10" t="s">
        <v>1043</v>
      </c>
      <c r="F63" s="10" t="s">
        <v>1044</v>
      </c>
      <c r="G63" s="10" t="s">
        <v>1156</v>
      </c>
      <c r="H63" s="9" t="s">
        <v>931</v>
      </c>
      <c r="I63" s="17" t="s">
        <v>1414</v>
      </c>
      <c r="J63" s="10" t="s">
        <v>768</v>
      </c>
      <c r="K63" s="10" t="s">
        <v>1424</v>
      </c>
      <c r="L63" s="10" t="s">
        <v>1487</v>
      </c>
      <c r="M63" s="10" t="s">
        <v>84</v>
      </c>
      <c r="N63" s="10" t="s">
        <v>1939</v>
      </c>
      <c r="O63" s="10" t="s">
        <v>1866</v>
      </c>
      <c r="P63" s="15">
        <v>45051</v>
      </c>
      <c r="Q63" s="15">
        <v>45107</v>
      </c>
      <c r="R63" s="15">
        <v>45316</v>
      </c>
      <c r="S63" s="27">
        <v>1</v>
      </c>
      <c r="T63" s="55" t="s">
        <v>783</v>
      </c>
      <c r="U63" s="29"/>
      <c r="V63" s="29"/>
      <c r="W63" s="10" t="s">
        <v>1323</v>
      </c>
      <c r="X63" s="36" t="s">
        <v>1736</v>
      </c>
      <c r="Y63" s="14">
        <f t="shared" ca="1" si="1"/>
        <v>209</v>
      </c>
      <c r="Z63" s="31"/>
      <c r="AA63" s="9" t="str">
        <f ca="1">IF(AND($T63&lt;&gt;"Cumplido", $Q63&lt;&gt;"", $R63=""), IF($Q63-TODAY()&lt;=[1]Parametros!$M$2, IF($Q63-TODAY()&gt;=0, "Sí", "Vencido"), "No"), IF(AND($T63&lt;&gt;"Cumplido", $Q63&lt;&gt;"", $R63&lt;&gt;""), IF($R63&gt;$Q63, "Incumplido", "Cumplido en plazo"), ""))</f>
        <v>Incumplido</v>
      </c>
      <c r="AB63" s="57">
        <v>1</v>
      </c>
      <c r="AC63" s="37">
        <v>0.8</v>
      </c>
      <c r="AD63" s="9" t="s">
        <v>1392</v>
      </c>
      <c r="AE63" s="9" t="s">
        <v>1392</v>
      </c>
      <c r="AF63" s="9" t="s">
        <v>1392</v>
      </c>
      <c r="AG63" s="9" t="s">
        <v>1392</v>
      </c>
      <c r="AH63" s="9" t="s">
        <v>1392</v>
      </c>
      <c r="AI63" s="56" t="s">
        <v>1271</v>
      </c>
      <c r="AJ63" s="39"/>
    </row>
    <row r="64" spans="1:36" ht="409.5" x14ac:dyDescent="0.3">
      <c r="A64" s="24" t="s">
        <v>43</v>
      </c>
      <c r="B64" s="10" t="s">
        <v>1558</v>
      </c>
      <c r="C64" s="26" t="s">
        <v>1254</v>
      </c>
      <c r="D64" s="26" t="s">
        <v>1192</v>
      </c>
      <c r="E64" s="10" t="s">
        <v>1045</v>
      </c>
      <c r="F64" s="10" t="s">
        <v>1046</v>
      </c>
      <c r="G64" s="10" t="s">
        <v>1157</v>
      </c>
      <c r="H64" s="9" t="s">
        <v>932</v>
      </c>
      <c r="I64" s="17" t="s">
        <v>1411</v>
      </c>
      <c r="J64" s="10" t="s">
        <v>769</v>
      </c>
      <c r="K64" s="77">
        <v>1</v>
      </c>
      <c r="L64" s="10" t="s">
        <v>1488</v>
      </c>
      <c r="M64" s="10" t="s">
        <v>347</v>
      </c>
      <c r="N64" s="10" t="s">
        <v>1829</v>
      </c>
      <c r="O64" s="10" t="s">
        <v>1829</v>
      </c>
      <c r="P64" s="15">
        <v>45279</v>
      </c>
      <c r="Q64" s="15">
        <v>45291</v>
      </c>
      <c r="R64" s="15">
        <v>45287</v>
      </c>
      <c r="S64" s="27">
        <v>1</v>
      </c>
      <c r="T64" s="55" t="s">
        <v>783</v>
      </c>
      <c r="U64" s="29"/>
      <c r="V64" s="29"/>
      <c r="W64" s="10" t="s">
        <v>1324</v>
      </c>
      <c r="X64" s="36" t="s">
        <v>1737</v>
      </c>
      <c r="Y64" s="14">
        <f t="shared" ca="1" si="1"/>
        <v>0</v>
      </c>
      <c r="Z64" s="31"/>
      <c r="AA64" s="9" t="str">
        <f ca="1">IF(AND($T64&lt;&gt;"Cumplido", $Q64&lt;&gt;"", $R64=""), IF($Q64-TODAY()&lt;=[1]Parametros!$M$2, IF($Q64-TODAY()&gt;=0, "Sí", "Vencido"), "No"), IF(AND($T64&lt;&gt;"Cumplido", $Q64&lt;&gt;"", $R64&lt;&gt;""), IF($R64&gt;$Q64, "Incumplido", "Cumplido en plazo"), ""))</f>
        <v>Cumplido en plazo</v>
      </c>
      <c r="AB64" s="37">
        <v>0.7</v>
      </c>
      <c r="AC64" s="37">
        <v>0.8</v>
      </c>
      <c r="AD64" s="9" t="s">
        <v>1393</v>
      </c>
      <c r="AE64" s="9" t="s">
        <v>1392</v>
      </c>
      <c r="AF64" s="9" t="s">
        <v>1392</v>
      </c>
      <c r="AG64" s="9" t="s">
        <v>1392</v>
      </c>
      <c r="AH64" s="9" t="s">
        <v>1392</v>
      </c>
      <c r="AI64" s="56" t="s">
        <v>1271</v>
      </c>
      <c r="AJ64" s="39"/>
    </row>
    <row r="65" spans="1:36" ht="409.5" x14ac:dyDescent="0.3">
      <c r="A65" s="24" t="s">
        <v>43</v>
      </c>
      <c r="B65" s="10" t="s">
        <v>1558</v>
      </c>
      <c r="C65" s="26" t="s">
        <v>1255</v>
      </c>
      <c r="D65" s="26" t="s">
        <v>1192</v>
      </c>
      <c r="E65" s="10" t="s">
        <v>1045</v>
      </c>
      <c r="F65" s="10" t="s">
        <v>1046</v>
      </c>
      <c r="G65" s="10" t="s">
        <v>1157</v>
      </c>
      <c r="H65" s="9" t="s">
        <v>932</v>
      </c>
      <c r="I65" s="17" t="s">
        <v>1413</v>
      </c>
      <c r="J65" s="10" t="s">
        <v>769</v>
      </c>
      <c r="K65" s="77">
        <v>1</v>
      </c>
      <c r="L65" s="10" t="s">
        <v>1489</v>
      </c>
      <c r="M65" s="10" t="s">
        <v>347</v>
      </c>
      <c r="N65" s="10" t="s">
        <v>1829</v>
      </c>
      <c r="O65" s="10" t="s">
        <v>1829</v>
      </c>
      <c r="P65" s="15">
        <v>45279</v>
      </c>
      <c r="Q65" s="15">
        <v>45291</v>
      </c>
      <c r="R65" s="15">
        <v>45287</v>
      </c>
      <c r="S65" s="27">
        <v>1</v>
      </c>
      <c r="T65" s="55" t="s">
        <v>783</v>
      </c>
      <c r="U65" s="29"/>
      <c r="V65" s="29"/>
      <c r="W65" s="10" t="s">
        <v>1324</v>
      </c>
      <c r="X65" s="36" t="s">
        <v>1738</v>
      </c>
      <c r="Y65" s="14">
        <f t="shared" ca="1" si="1"/>
        <v>0</v>
      </c>
      <c r="Z65" s="31"/>
      <c r="AA65" s="9" t="str">
        <f ca="1">IF(AND($T65&lt;&gt;"Cumplido", $Q65&lt;&gt;"", $R65=""), IF($Q65-TODAY()&lt;=[1]Parametros!$M$2, IF($Q65-TODAY()&gt;=0, "Sí", "Vencido"), "No"), IF(AND($T65&lt;&gt;"Cumplido", $Q65&lt;&gt;"", $R65&lt;&gt;""), IF($R65&gt;$Q65, "Incumplido", "Cumplido en plazo"), ""))</f>
        <v>Cumplido en plazo</v>
      </c>
      <c r="AB65" s="37">
        <v>0.7</v>
      </c>
      <c r="AC65" s="37">
        <v>0.8</v>
      </c>
      <c r="AD65" s="9" t="s">
        <v>1393</v>
      </c>
      <c r="AE65" s="9" t="s">
        <v>1392</v>
      </c>
      <c r="AF65" s="9" t="s">
        <v>1392</v>
      </c>
      <c r="AG65" s="9" t="s">
        <v>1392</v>
      </c>
      <c r="AH65" s="9" t="s">
        <v>1392</v>
      </c>
      <c r="AI65" s="56" t="s">
        <v>1271</v>
      </c>
      <c r="AJ65" s="39"/>
    </row>
    <row r="66" spans="1:36" ht="409.5" x14ac:dyDescent="0.3">
      <c r="A66" s="24" t="s">
        <v>43</v>
      </c>
      <c r="B66" s="10" t="s">
        <v>1558</v>
      </c>
      <c r="C66" s="26" t="s">
        <v>1256</v>
      </c>
      <c r="D66" s="26" t="s">
        <v>1192</v>
      </c>
      <c r="E66" s="10" t="s">
        <v>1045</v>
      </c>
      <c r="F66" s="10" t="s">
        <v>1046</v>
      </c>
      <c r="G66" s="10" t="s">
        <v>1157</v>
      </c>
      <c r="H66" s="9" t="s">
        <v>932</v>
      </c>
      <c r="I66" s="17" t="s">
        <v>1412</v>
      </c>
      <c r="J66" s="10" t="s">
        <v>769</v>
      </c>
      <c r="K66" s="77">
        <v>1</v>
      </c>
      <c r="L66" s="10" t="s">
        <v>1490</v>
      </c>
      <c r="M66" s="10" t="s">
        <v>347</v>
      </c>
      <c r="N66" s="10" t="s">
        <v>1829</v>
      </c>
      <c r="O66" s="10" t="s">
        <v>1829</v>
      </c>
      <c r="P66" s="15">
        <v>45279</v>
      </c>
      <c r="Q66" s="15">
        <v>45291</v>
      </c>
      <c r="R66" s="15">
        <v>45288</v>
      </c>
      <c r="S66" s="27">
        <v>1</v>
      </c>
      <c r="T66" s="55" t="s">
        <v>783</v>
      </c>
      <c r="U66" s="29"/>
      <c r="V66" s="29"/>
      <c r="W66" s="102" t="s">
        <v>1325</v>
      </c>
      <c r="X66" s="36" t="s">
        <v>1739</v>
      </c>
      <c r="Y66" s="14">
        <f t="shared" ref="Y66:Y99" ca="1" si="2">IF(AND($R66="", $Q66&lt;&gt;""), MAX(0, TODAY()-$Q66), IF(AND($R66&lt;&gt;"", $Q66&lt;&gt;""), MAX(0, $R66-$Q66), ""))</f>
        <v>0</v>
      </c>
      <c r="Z66" s="31"/>
      <c r="AA66" s="9" t="str">
        <f ca="1">IF(AND($T66&lt;&gt;"Cumplido", $Q66&lt;&gt;"", $R66=""), IF($Q66-TODAY()&lt;=[1]Parametros!$M$2, IF($Q66-TODAY()&gt;=0, "Sí", "Vencido"), "No"), IF(AND($T66&lt;&gt;"Cumplido", $Q66&lt;&gt;"", $R66&lt;&gt;""), IF($R66&gt;$Q66, "Incumplido", "Cumplido en plazo"), ""))</f>
        <v>Cumplido en plazo</v>
      </c>
      <c r="AB66" s="57">
        <v>1</v>
      </c>
      <c r="AC66" s="57">
        <v>1</v>
      </c>
      <c r="AD66" s="9" t="s">
        <v>1392</v>
      </c>
      <c r="AE66" s="9" t="s">
        <v>1392</v>
      </c>
      <c r="AF66" s="9" t="s">
        <v>1392</v>
      </c>
      <c r="AG66" s="9" t="s">
        <v>1392</v>
      </c>
      <c r="AH66" s="9" t="s">
        <v>1392</v>
      </c>
      <c r="AI66" s="56" t="s">
        <v>1271</v>
      </c>
      <c r="AJ66" s="72"/>
    </row>
    <row r="67" spans="1:36" ht="409.5" hidden="1" x14ac:dyDescent="0.3">
      <c r="A67" s="24" t="s">
        <v>43</v>
      </c>
      <c r="B67" s="25" t="s">
        <v>1268</v>
      </c>
      <c r="C67" s="26" t="s">
        <v>338</v>
      </c>
      <c r="D67" s="26" t="s">
        <v>339</v>
      </c>
      <c r="E67" s="10" t="s">
        <v>619</v>
      </c>
      <c r="F67" s="10" t="s">
        <v>621</v>
      </c>
      <c r="G67" s="10" t="s">
        <v>692</v>
      </c>
      <c r="H67" s="9" t="s">
        <v>340</v>
      </c>
      <c r="I67" s="26" t="s">
        <v>341</v>
      </c>
      <c r="J67" s="10" t="s">
        <v>769</v>
      </c>
      <c r="K67" s="10" t="s">
        <v>708</v>
      </c>
      <c r="L67" s="10" t="s">
        <v>720</v>
      </c>
      <c r="M67" s="10" t="s">
        <v>80</v>
      </c>
      <c r="N67" s="17" t="s">
        <v>1860</v>
      </c>
      <c r="O67" s="10" t="s">
        <v>1860</v>
      </c>
      <c r="P67" s="15">
        <v>45293</v>
      </c>
      <c r="Q67" s="15">
        <v>45473</v>
      </c>
      <c r="R67" s="15"/>
      <c r="S67" s="27">
        <v>0.5</v>
      </c>
      <c r="T67" s="28" t="s">
        <v>1953</v>
      </c>
      <c r="U67" s="29"/>
      <c r="V67" s="29"/>
      <c r="W67" s="36" t="s">
        <v>342</v>
      </c>
      <c r="X67" s="36" t="s">
        <v>1911</v>
      </c>
      <c r="Y67" s="14">
        <f t="shared" ca="1" si="2"/>
        <v>549</v>
      </c>
      <c r="Z67" s="31"/>
      <c r="AA67" s="9" t="str">
        <f ca="1">IF(AND($T67&lt;&gt;"Cumplido", $Q67&lt;&gt;"", $R67=""), IF($Q67-TODAY()&lt;=[1]Parametros!$M$2, IF($Q67-TODAY()&gt;=0, "Sí", "Vencido"), "No"), IF(AND($T67&lt;&gt;"Cumplido", $Q67&lt;&gt;"", $R67&lt;&gt;""), IF($R67&gt;$Q67, "Incumplido", "Cumplido en plazo"), ""))</f>
        <v>Vencido</v>
      </c>
      <c r="AB67" s="27"/>
      <c r="AC67" s="27"/>
      <c r="AD67" s="9"/>
      <c r="AE67" s="9"/>
      <c r="AF67" s="9"/>
      <c r="AG67" s="9"/>
      <c r="AH67" s="9"/>
      <c r="AI67" s="32" t="s">
        <v>1272</v>
      </c>
      <c r="AJ67" s="33"/>
    </row>
    <row r="68" spans="1:36" ht="409.5" x14ac:dyDescent="0.3">
      <c r="A68" s="24" t="s">
        <v>43</v>
      </c>
      <c r="B68" s="25" t="s">
        <v>1267</v>
      </c>
      <c r="C68" s="26" t="s">
        <v>343</v>
      </c>
      <c r="D68" s="26" t="s">
        <v>1193</v>
      </c>
      <c r="E68" s="10" t="s">
        <v>1047</v>
      </c>
      <c r="F68" s="10" t="s">
        <v>1048</v>
      </c>
      <c r="G68" s="10" t="s">
        <v>694</v>
      </c>
      <c r="H68" s="9" t="s">
        <v>340</v>
      </c>
      <c r="I68" s="17" t="s">
        <v>824</v>
      </c>
      <c r="J68" s="10" t="s">
        <v>769</v>
      </c>
      <c r="K68" s="10" t="s">
        <v>1425</v>
      </c>
      <c r="L68" s="10" t="s">
        <v>1491</v>
      </c>
      <c r="M68" s="10" t="s">
        <v>347</v>
      </c>
      <c r="N68" s="10" t="s">
        <v>1829</v>
      </c>
      <c r="O68" s="10" t="s">
        <v>1829</v>
      </c>
      <c r="P68" s="15">
        <v>45288</v>
      </c>
      <c r="Q68" s="15">
        <v>45345</v>
      </c>
      <c r="R68" s="15">
        <v>45374</v>
      </c>
      <c r="S68" s="27">
        <v>1</v>
      </c>
      <c r="T68" s="55" t="s">
        <v>783</v>
      </c>
      <c r="U68" s="29"/>
      <c r="V68" s="29"/>
      <c r="W68" s="10" t="s">
        <v>1326</v>
      </c>
      <c r="X68" s="36" t="s">
        <v>1740</v>
      </c>
      <c r="Y68" s="14">
        <f t="shared" ca="1" si="2"/>
        <v>29</v>
      </c>
      <c r="Z68" s="31"/>
      <c r="AA68" s="9" t="str">
        <f ca="1">IF(AND($T68&lt;&gt;"Cumplido", $Q68&lt;&gt;"", $R68=""), IF($Q68-TODAY()&lt;=[1]Parametros!$M$2, IF($Q68-TODAY()&gt;=0, "Sí", "Vencido"), "No"), IF(AND($T68&lt;&gt;"Cumplido", $Q68&lt;&gt;"", $R68&lt;&gt;""), IF($R68&gt;$Q68, "Incumplido", "Cumplido en plazo"), ""))</f>
        <v>Incumplido</v>
      </c>
      <c r="AB68" s="37">
        <v>0.8</v>
      </c>
      <c r="AC68" s="57">
        <v>1</v>
      </c>
      <c r="AD68" s="9" t="s">
        <v>1393</v>
      </c>
      <c r="AE68" s="9" t="s">
        <v>1392</v>
      </c>
      <c r="AF68" s="9" t="s">
        <v>1392</v>
      </c>
      <c r="AG68" s="9" t="s">
        <v>1392</v>
      </c>
      <c r="AH68" s="9" t="s">
        <v>1392</v>
      </c>
      <c r="AI68" s="56" t="s">
        <v>1271</v>
      </c>
      <c r="AJ68" s="39"/>
    </row>
    <row r="69" spans="1:36" ht="409.5" x14ac:dyDescent="0.3">
      <c r="A69" s="24" t="s">
        <v>43</v>
      </c>
      <c r="B69" s="25" t="s">
        <v>1267</v>
      </c>
      <c r="C69" s="26" t="s">
        <v>343</v>
      </c>
      <c r="D69" s="26" t="s">
        <v>1193</v>
      </c>
      <c r="E69" s="10" t="s">
        <v>1047</v>
      </c>
      <c r="F69" s="10" t="s">
        <v>1048</v>
      </c>
      <c r="G69" s="10" t="s">
        <v>694</v>
      </c>
      <c r="H69" s="9" t="s">
        <v>340</v>
      </c>
      <c r="I69" s="17" t="s">
        <v>825</v>
      </c>
      <c r="J69" s="10" t="s">
        <v>769</v>
      </c>
      <c r="K69" s="10" t="s">
        <v>1425</v>
      </c>
      <c r="L69" s="10" t="s">
        <v>1492</v>
      </c>
      <c r="M69" s="10" t="s">
        <v>347</v>
      </c>
      <c r="N69" s="10" t="s">
        <v>1829</v>
      </c>
      <c r="O69" s="10" t="s">
        <v>1829</v>
      </c>
      <c r="P69" s="15">
        <v>45288</v>
      </c>
      <c r="Q69" s="15">
        <v>45351</v>
      </c>
      <c r="R69" s="15">
        <v>45477</v>
      </c>
      <c r="S69" s="27">
        <v>1</v>
      </c>
      <c r="T69" s="55" t="s">
        <v>783</v>
      </c>
      <c r="U69" s="29"/>
      <c r="V69" s="29"/>
      <c r="W69" s="10" t="s">
        <v>1327</v>
      </c>
      <c r="X69" s="36" t="s">
        <v>1741</v>
      </c>
      <c r="Y69" s="14">
        <f t="shared" ca="1" si="2"/>
        <v>126</v>
      </c>
      <c r="Z69" s="31"/>
      <c r="AA69" s="9" t="str">
        <f ca="1">IF(AND($T69&lt;&gt;"Cumplido", $Q69&lt;&gt;"", $R69=""), IF($Q69-TODAY()&lt;=[1]Parametros!$M$2, IF($Q69-TODAY()&gt;=0, "Sí", "Vencido"), "No"), IF(AND($T69&lt;&gt;"Cumplido", $Q69&lt;&gt;"", $R69&lt;&gt;""), IF($R69&gt;$Q69, "Incumplido", "Cumplido en plazo"), ""))</f>
        <v>Incumplido</v>
      </c>
      <c r="AB69" s="37">
        <v>0.7</v>
      </c>
      <c r="AC69" s="57">
        <v>1</v>
      </c>
      <c r="AD69" s="9" t="s">
        <v>1393</v>
      </c>
      <c r="AE69" s="9" t="s">
        <v>1392</v>
      </c>
      <c r="AF69" s="9" t="s">
        <v>1392</v>
      </c>
      <c r="AG69" s="9" t="s">
        <v>1392</v>
      </c>
      <c r="AH69" s="9" t="s">
        <v>1392</v>
      </c>
      <c r="AI69" s="56" t="s">
        <v>1271</v>
      </c>
      <c r="AJ69" s="39"/>
    </row>
    <row r="70" spans="1:36" ht="409.5" x14ac:dyDescent="0.3">
      <c r="A70" s="24" t="s">
        <v>43</v>
      </c>
      <c r="B70" s="25" t="s">
        <v>1267</v>
      </c>
      <c r="C70" s="26" t="s">
        <v>343</v>
      </c>
      <c r="D70" s="26" t="s">
        <v>1193</v>
      </c>
      <c r="E70" s="10" t="s">
        <v>1047</v>
      </c>
      <c r="F70" s="10" t="s">
        <v>1048</v>
      </c>
      <c r="G70" s="10" t="s">
        <v>694</v>
      </c>
      <c r="H70" s="9" t="s">
        <v>340</v>
      </c>
      <c r="I70" s="17" t="s">
        <v>826</v>
      </c>
      <c r="J70" s="10" t="s">
        <v>769</v>
      </c>
      <c r="K70" s="10" t="s">
        <v>1425</v>
      </c>
      <c r="L70" s="10" t="s">
        <v>1493</v>
      </c>
      <c r="M70" s="10" t="s">
        <v>347</v>
      </c>
      <c r="N70" s="10" t="s">
        <v>1829</v>
      </c>
      <c r="O70" s="10" t="s">
        <v>1829</v>
      </c>
      <c r="P70" s="15">
        <v>45288</v>
      </c>
      <c r="Q70" s="15">
        <v>45356</v>
      </c>
      <c r="R70" s="15">
        <v>45352</v>
      </c>
      <c r="S70" s="27">
        <v>1</v>
      </c>
      <c r="T70" s="55" t="s">
        <v>783</v>
      </c>
      <c r="U70" s="29"/>
      <c r="V70" s="29"/>
      <c r="W70" s="10" t="s">
        <v>1328</v>
      </c>
      <c r="X70" s="36" t="s">
        <v>1742</v>
      </c>
      <c r="Y70" s="14">
        <f t="shared" ca="1" si="2"/>
        <v>0</v>
      </c>
      <c r="Z70" s="31"/>
      <c r="AA70" s="9" t="str">
        <f ca="1">IF(AND($T70&lt;&gt;"Cumplido", $Q70&lt;&gt;"", $R70=""), IF($Q70-TODAY()&lt;=[1]Parametros!$M$2, IF($Q70-TODAY()&gt;=0, "Sí", "Vencido"), "No"), IF(AND($T70&lt;&gt;"Cumplido", $Q70&lt;&gt;"", $R70&lt;&gt;""), IF($R70&gt;$Q70, "Incumplido", "Cumplido en plazo"), ""))</f>
        <v>Cumplido en plazo</v>
      </c>
      <c r="AB70" s="57">
        <v>1</v>
      </c>
      <c r="AC70" s="57">
        <v>1</v>
      </c>
      <c r="AD70" s="9" t="s">
        <v>1392</v>
      </c>
      <c r="AE70" s="9" t="s">
        <v>1392</v>
      </c>
      <c r="AF70" s="9" t="s">
        <v>1392</v>
      </c>
      <c r="AG70" s="9" t="s">
        <v>1392</v>
      </c>
      <c r="AH70" s="9" t="s">
        <v>1392</v>
      </c>
      <c r="AI70" s="56" t="s">
        <v>1271</v>
      </c>
      <c r="AJ70" s="39"/>
    </row>
    <row r="71" spans="1:36" ht="409.5" x14ac:dyDescent="0.3">
      <c r="A71" s="24" t="s">
        <v>43</v>
      </c>
      <c r="B71" s="25" t="s">
        <v>1267</v>
      </c>
      <c r="C71" s="26" t="s">
        <v>343</v>
      </c>
      <c r="D71" s="26" t="s">
        <v>344</v>
      </c>
      <c r="E71" s="10" t="s">
        <v>622</v>
      </c>
      <c r="F71" s="10" t="s">
        <v>623</v>
      </c>
      <c r="G71" s="10" t="s">
        <v>693</v>
      </c>
      <c r="H71" s="9" t="s">
        <v>345</v>
      </c>
      <c r="I71" s="26" t="s">
        <v>346</v>
      </c>
      <c r="J71" s="10" t="s">
        <v>769</v>
      </c>
      <c r="K71" s="10">
        <v>1</v>
      </c>
      <c r="L71" s="10" t="s">
        <v>721</v>
      </c>
      <c r="M71" s="10" t="s">
        <v>347</v>
      </c>
      <c r="N71" s="10" t="s">
        <v>1829</v>
      </c>
      <c r="O71" s="10" t="s">
        <v>1829</v>
      </c>
      <c r="P71" s="15">
        <v>45288</v>
      </c>
      <c r="Q71" s="15">
        <v>45308</v>
      </c>
      <c r="R71" s="15">
        <v>45919</v>
      </c>
      <c r="S71" s="27">
        <v>1</v>
      </c>
      <c r="T71" s="55" t="s">
        <v>783</v>
      </c>
      <c r="U71" s="29"/>
      <c r="V71" s="29"/>
      <c r="W71" s="36" t="s">
        <v>348</v>
      </c>
      <c r="X71" s="139" t="s">
        <v>1949</v>
      </c>
      <c r="Y71" s="14">
        <f t="shared" ca="1" si="2"/>
        <v>611</v>
      </c>
      <c r="Z71" s="31"/>
      <c r="AA71" s="9" t="str">
        <f ca="1">IF(AND($T71&lt;&gt;"Cumplido", $Q71&lt;&gt;"", $R71=""), IF($Q71-TODAY()&lt;=[1]Parametros!$M$2, IF($Q71-TODAY()&gt;=0, "Sí", "Vencido"), "No"), IF(AND($T71&lt;&gt;"Cumplido", $Q71&lt;&gt;"", $R71&lt;&gt;""), IF($R71&gt;$Q71, "Incumplido", "Cumplido en plazo"), ""))</f>
        <v>Incumplido</v>
      </c>
      <c r="AB71" s="160">
        <v>0.3</v>
      </c>
      <c r="AC71" s="160">
        <v>0.5</v>
      </c>
      <c r="AD71" s="9"/>
      <c r="AE71" s="9"/>
      <c r="AF71" s="9"/>
      <c r="AG71" s="9"/>
      <c r="AH71" s="9"/>
      <c r="AI71" s="55" t="s">
        <v>1271</v>
      </c>
      <c r="AJ71" s="33"/>
    </row>
    <row r="72" spans="1:36" ht="409.5" x14ac:dyDescent="0.3">
      <c r="A72" s="24" t="s">
        <v>43</v>
      </c>
      <c r="B72" s="25" t="s">
        <v>1268</v>
      </c>
      <c r="C72" s="26" t="s">
        <v>338</v>
      </c>
      <c r="D72" s="26" t="s">
        <v>1194</v>
      </c>
      <c r="E72" s="10" t="s">
        <v>1049</v>
      </c>
      <c r="F72" s="10" t="s">
        <v>1050</v>
      </c>
      <c r="G72" s="10" t="s">
        <v>695</v>
      </c>
      <c r="H72" s="9" t="s">
        <v>345</v>
      </c>
      <c r="I72" s="17" t="s">
        <v>827</v>
      </c>
      <c r="J72" s="10" t="s">
        <v>769</v>
      </c>
      <c r="K72" s="10">
        <v>4</v>
      </c>
      <c r="L72" s="10" t="s">
        <v>1494</v>
      </c>
      <c r="M72" s="10" t="s">
        <v>80</v>
      </c>
      <c r="N72" s="17" t="s">
        <v>1860</v>
      </c>
      <c r="O72" s="10" t="s">
        <v>1869</v>
      </c>
      <c r="P72" s="15">
        <v>45293</v>
      </c>
      <c r="Q72" s="15">
        <v>45657</v>
      </c>
      <c r="R72" s="15">
        <v>45657</v>
      </c>
      <c r="S72" s="27">
        <v>1</v>
      </c>
      <c r="T72" s="55" t="s">
        <v>783</v>
      </c>
      <c r="U72" s="29"/>
      <c r="V72" s="29"/>
      <c r="W72" s="10" t="s">
        <v>1329</v>
      </c>
      <c r="X72" s="36" t="s">
        <v>1743</v>
      </c>
      <c r="Y72" s="14">
        <f t="shared" ca="1" si="2"/>
        <v>0</v>
      </c>
      <c r="Z72" s="31"/>
      <c r="AA72" s="9" t="str">
        <f ca="1">IF(AND($T72&lt;&gt;"Cumplido", $Q72&lt;&gt;"", $R72=""), IF($Q72-TODAY()&lt;=[1]Parametros!$M$2, IF($Q72-TODAY()&gt;=0, "Sí", "Vencido"), "No"), IF(AND($T72&lt;&gt;"Cumplido", $Q72&lt;&gt;"", $R72&lt;&gt;""), IF($R72&gt;$Q72, "Incumplido", "Cumplido en plazo"), ""))</f>
        <v>Cumplido en plazo</v>
      </c>
      <c r="AB72" s="57">
        <v>1</v>
      </c>
      <c r="AC72" s="57">
        <v>1</v>
      </c>
      <c r="AD72" s="9" t="s">
        <v>1392</v>
      </c>
      <c r="AE72" s="9" t="s">
        <v>1392</v>
      </c>
      <c r="AF72" s="9" t="s">
        <v>1392</v>
      </c>
      <c r="AG72" s="9" t="s">
        <v>1392</v>
      </c>
      <c r="AH72" s="9" t="s">
        <v>1392</v>
      </c>
      <c r="AI72" s="56" t="s">
        <v>1271</v>
      </c>
      <c r="AJ72" s="39"/>
    </row>
    <row r="73" spans="1:36" ht="409.5" x14ac:dyDescent="0.3">
      <c r="A73" s="24" t="s">
        <v>43</v>
      </c>
      <c r="B73" s="25" t="s">
        <v>1267</v>
      </c>
      <c r="C73" s="26" t="s">
        <v>343</v>
      </c>
      <c r="D73" s="26" t="s">
        <v>344</v>
      </c>
      <c r="E73" s="10" t="s">
        <v>624</v>
      </c>
      <c r="F73" s="10" t="s">
        <v>625</v>
      </c>
      <c r="G73" s="10" t="s">
        <v>694</v>
      </c>
      <c r="H73" s="9" t="s">
        <v>345</v>
      </c>
      <c r="I73" s="17" t="s">
        <v>828</v>
      </c>
      <c r="J73" s="10" t="s">
        <v>769</v>
      </c>
      <c r="K73" s="10" t="s">
        <v>709</v>
      </c>
      <c r="L73" s="10" t="s">
        <v>722</v>
      </c>
      <c r="M73" s="10" t="s">
        <v>347</v>
      </c>
      <c r="N73" s="10" t="s">
        <v>1829</v>
      </c>
      <c r="O73" s="10" t="s">
        <v>1829</v>
      </c>
      <c r="P73" s="15">
        <v>45288</v>
      </c>
      <c r="Q73" s="15">
        <v>45308</v>
      </c>
      <c r="R73" s="15">
        <v>45919</v>
      </c>
      <c r="S73" s="27">
        <v>1</v>
      </c>
      <c r="T73" s="55" t="s">
        <v>783</v>
      </c>
      <c r="U73" s="29"/>
      <c r="V73" s="29"/>
      <c r="W73" s="10" t="s">
        <v>1330</v>
      </c>
      <c r="X73" s="36" t="s">
        <v>1744</v>
      </c>
      <c r="Y73" s="14">
        <f t="shared" ca="1" si="2"/>
        <v>611</v>
      </c>
      <c r="Z73" s="31"/>
      <c r="AA73" s="9" t="str">
        <f ca="1">IF(AND($T73&lt;&gt;"Cumplido", $Q73&lt;&gt;"", $R73=""), IF($Q73-TODAY()&lt;=[1]Parametros!$M$2, IF($Q73-TODAY()&gt;=0, "Sí", "Vencido"), "No"), IF(AND($T73&lt;&gt;"Cumplido", $Q73&lt;&gt;"", $R73&lt;&gt;""), IF($R73&gt;$Q73, "Incumplido", "Cumplido en plazo"), ""))</f>
        <v>Incumplido</v>
      </c>
      <c r="AB73" s="160">
        <v>0.3</v>
      </c>
      <c r="AC73" s="160">
        <v>0.5</v>
      </c>
      <c r="AD73" s="9" t="s">
        <v>1393</v>
      </c>
      <c r="AE73" s="9" t="s">
        <v>1392</v>
      </c>
      <c r="AF73" s="9" t="s">
        <v>1392</v>
      </c>
      <c r="AG73" s="9" t="s">
        <v>1392</v>
      </c>
      <c r="AH73" s="9" t="s">
        <v>1392</v>
      </c>
      <c r="AI73" s="56" t="s">
        <v>1271</v>
      </c>
      <c r="AJ73" s="39"/>
    </row>
    <row r="74" spans="1:36" ht="409.5" x14ac:dyDescent="0.3">
      <c r="A74" s="24" t="s">
        <v>43</v>
      </c>
      <c r="B74" s="25" t="s">
        <v>1268</v>
      </c>
      <c r="C74" s="26" t="s">
        <v>338</v>
      </c>
      <c r="D74" s="26" t="s">
        <v>1195</v>
      </c>
      <c r="E74" s="10" t="s">
        <v>1051</v>
      </c>
      <c r="F74" s="10" t="s">
        <v>1052</v>
      </c>
      <c r="G74" s="10" t="s">
        <v>695</v>
      </c>
      <c r="H74" s="9" t="s">
        <v>933</v>
      </c>
      <c r="I74" s="17" t="s">
        <v>829</v>
      </c>
      <c r="J74" s="10" t="s">
        <v>769</v>
      </c>
      <c r="K74" s="10">
        <v>2</v>
      </c>
      <c r="L74" s="10" t="s">
        <v>1495</v>
      </c>
      <c r="M74" s="10" t="s">
        <v>80</v>
      </c>
      <c r="N74" s="17" t="s">
        <v>1860</v>
      </c>
      <c r="O74" s="10" t="s">
        <v>1860</v>
      </c>
      <c r="P74" s="15">
        <v>45293</v>
      </c>
      <c r="Q74" s="15">
        <v>45657</v>
      </c>
      <c r="R74" s="15">
        <v>45469</v>
      </c>
      <c r="S74" s="27">
        <v>1</v>
      </c>
      <c r="T74" s="55" t="s">
        <v>783</v>
      </c>
      <c r="U74" s="29"/>
      <c r="V74" s="29"/>
      <c r="W74" s="10" t="s">
        <v>1331</v>
      </c>
      <c r="X74" s="36" t="s">
        <v>1745</v>
      </c>
      <c r="Y74" s="14">
        <f t="shared" ca="1" si="2"/>
        <v>0</v>
      </c>
      <c r="Z74" s="31"/>
      <c r="AA74" s="9" t="str">
        <f ca="1">IF(AND($T74&lt;&gt;"Cumplido", $Q74&lt;&gt;"", $R74=""), IF($Q74-TODAY()&lt;=[1]Parametros!$M$2, IF($Q74-TODAY()&gt;=0, "Sí", "Vencido"), "No"), IF(AND($T74&lt;&gt;"Cumplido", $Q74&lt;&gt;"", $R74&lt;&gt;""), IF($R74&gt;$Q74, "Incumplido", "Cumplido en plazo"), ""))</f>
        <v>Cumplido en plazo</v>
      </c>
      <c r="AB74" s="57">
        <v>1</v>
      </c>
      <c r="AC74" s="57">
        <v>1</v>
      </c>
      <c r="AD74" s="9" t="s">
        <v>1392</v>
      </c>
      <c r="AE74" s="9" t="s">
        <v>1392</v>
      </c>
      <c r="AF74" s="9" t="s">
        <v>1392</v>
      </c>
      <c r="AG74" s="9" t="s">
        <v>1392</v>
      </c>
      <c r="AH74" s="9" t="s">
        <v>1392</v>
      </c>
      <c r="AI74" s="56" t="s">
        <v>1271</v>
      </c>
      <c r="AJ74" s="39"/>
    </row>
    <row r="75" spans="1:36" ht="409.5" x14ac:dyDescent="0.3">
      <c r="A75" s="24" t="s">
        <v>43</v>
      </c>
      <c r="B75" s="25" t="s">
        <v>1268</v>
      </c>
      <c r="C75" s="26" t="s">
        <v>338</v>
      </c>
      <c r="D75" s="26" t="s">
        <v>1195</v>
      </c>
      <c r="E75" s="10" t="s">
        <v>1051</v>
      </c>
      <c r="F75" s="10" t="s">
        <v>1052</v>
      </c>
      <c r="G75" s="10" t="s">
        <v>695</v>
      </c>
      <c r="H75" s="9" t="s">
        <v>933</v>
      </c>
      <c r="I75" s="17" t="s">
        <v>830</v>
      </c>
      <c r="J75" s="10" t="s">
        <v>768</v>
      </c>
      <c r="K75" s="10">
        <v>12</v>
      </c>
      <c r="L75" s="10" t="s">
        <v>1496</v>
      </c>
      <c r="M75" s="10" t="s">
        <v>80</v>
      </c>
      <c r="N75" s="17" t="s">
        <v>1860</v>
      </c>
      <c r="O75" s="10" t="s">
        <v>1860</v>
      </c>
      <c r="P75" s="15">
        <v>45300</v>
      </c>
      <c r="Q75" s="15">
        <v>45657</v>
      </c>
      <c r="R75" s="15">
        <v>45653</v>
      </c>
      <c r="S75" s="27">
        <v>1</v>
      </c>
      <c r="T75" s="55" t="s">
        <v>783</v>
      </c>
      <c r="U75" s="29"/>
      <c r="V75" s="29"/>
      <c r="W75" s="10" t="s">
        <v>1332</v>
      </c>
      <c r="X75" s="36" t="s">
        <v>1746</v>
      </c>
      <c r="Y75" s="14">
        <f t="shared" ca="1" si="2"/>
        <v>0</v>
      </c>
      <c r="Z75" s="31"/>
      <c r="AA75" s="9" t="str">
        <f ca="1">IF(AND($T75&lt;&gt;"Cumplido", $Q75&lt;&gt;"", $R75=""), IF($Q75-TODAY()&lt;=[1]Parametros!$M$2, IF($Q75-TODAY()&gt;=0, "Sí", "Vencido"), "No"), IF(AND($T75&lt;&gt;"Cumplido", $Q75&lt;&gt;"", $R75&lt;&gt;""), IF($R75&gt;$Q75, "Incumplido", "Cumplido en plazo"), ""))</f>
        <v>Cumplido en plazo</v>
      </c>
      <c r="AB75" s="37">
        <v>0.75</v>
      </c>
      <c r="AC75" s="57">
        <v>1</v>
      </c>
      <c r="AD75" s="9" t="s">
        <v>1393</v>
      </c>
      <c r="AE75" s="9" t="s">
        <v>1393</v>
      </c>
      <c r="AF75" s="9" t="s">
        <v>1392</v>
      </c>
      <c r="AG75" s="9" t="s">
        <v>1392</v>
      </c>
      <c r="AH75" s="9" t="s">
        <v>1392</v>
      </c>
      <c r="AI75" s="56" t="s">
        <v>1271</v>
      </c>
      <c r="AJ75" s="39"/>
    </row>
    <row r="76" spans="1:36" s="66" customFormat="1" ht="70.5" customHeight="1" x14ac:dyDescent="0.3">
      <c r="A76" s="24" t="s">
        <v>43</v>
      </c>
      <c r="B76" s="25" t="s">
        <v>1267</v>
      </c>
      <c r="C76" s="26" t="s">
        <v>343</v>
      </c>
      <c r="D76" s="26" t="s">
        <v>1196</v>
      </c>
      <c r="E76" s="10" t="s">
        <v>1053</v>
      </c>
      <c r="F76" s="10" t="s">
        <v>1054</v>
      </c>
      <c r="G76" s="10" t="s">
        <v>694</v>
      </c>
      <c r="H76" s="9" t="s">
        <v>933</v>
      </c>
      <c r="I76" s="17" t="s">
        <v>831</v>
      </c>
      <c r="J76" s="10" t="s">
        <v>769</v>
      </c>
      <c r="K76" s="10" t="s">
        <v>1426</v>
      </c>
      <c r="L76" s="10" t="s">
        <v>1497</v>
      </c>
      <c r="M76" s="10" t="s">
        <v>347</v>
      </c>
      <c r="N76" s="10" t="s">
        <v>1829</v>
      </c>
      <c r="O76" s="10" t="s">
        <v>1829</v>
      </c>
      <c r="P76" s="15">
        <v>45288</v>
      </c>
      <c r="Q76" s="15">
        <v>45316</v>
      </c>
      <c r="R76" s="15">
        <v>45378</v>
      </c>
      <c r="S76" s="27">
        <v>1</v>
      </c>
      <c r="T76" s="55" t="s">
        <v>783</v>
      </c>
      <c r="U76" s="29"/>
      <c r="V76" s="29"/>
      <c r="W76" s="10" t="s">
        <v>1333</v>
      </c>
      <c r="X76" s="36" t="s">
        <v>1747</v>
      </c>
      <c r="Y76" s="14">
        <f t="shared" ca="1" si="2"/>
        <v>62</v>
      </c>
      <c r="Z76" s="31"/>
      <c r="AA76" s="9" t="str">
        <f ca="1">IF(AND($T76&lt;&gt;"Cumplido", $Q76&lt;&gt;"", $R76=""), IF($Q76-TODAY()&lt;=[1]Parametros!$M$2, IF($Q76-TODAY()&gt;=0, "Sí", "Vencido"), "No"), IF(AND($T76&lt;&gt;"Cumplido", $Q76&lt;&gt;"", $R76&lt;&gt;""), IF($R76&gt;$Q76, "Incumplido", "Cumplido en plazo"), ""))</f>
        <v>Incumplido</v>
      </c>
      <c r="AB76" s="27">
        <v>0.8</v>
      </c>
      <c r="AC76" s="27">
        <v>1</v>
      </c>
      <c r="AD76" s="9" t="s">
        <v>1393</v>
      </c>
      <c r="AE76" s="9" t="s">
        <v>1392</v>
      </c>
      <c r="AF76" s="9" t="s">
        <v>1392</v>
      </c>
      <c r="AG76" s="9" t="s">
        <v>1392</v>
      </c>
      <c r="AH76" s="9" t="s">
        <v>1392</v>
      </c>
      <c r="AI76" s="56" t="s">
        <v>1271</v>
      </c>
      <c r="AJ76" s="39"/>
    </row>
    <row r="77" spans="1:36" s="66" customFormat="1" ht="409.5" x14ac:dyDescent="0.3">
      <c r="A77" s="10" t="s">
        <v>43</v>
      </c>
      <c r="B77" s="100" t="s">
        <v>1268</v>
      </c>
      <c r="C77" s="26" t="s">
        <v>338</v>
      </c>
      <c r="D77" s="26" t="s">
        <v>1197</v>
      </c>
      <c r="E77" s="10" t="s">
        <v>1055</v>
      </c>
      <c r="F77" s="10" t="s">
        <v>1056</v>
      </c>
      <c r="G77" s="10" t="s">
        <v>695</v>
      </c>
      <c r="H77" s="9" t="s">
        <v>934</v>
      </c>
      <c r="I77" s="17" t="s">
        <v>832</v>
      </c>
      <c r="J77" s="8" t="s">
        <v>768</v>
      </c>
      <c r="K77" s="10">
        <v>1</v>
      </c>
      <c r="L77" s="10" t="s">
        <v>1498</v>
      </c>
      <c r="M77" s="8" t="s">
        <v>80</v>
      </c>
      <c r="N77" s="10" t="s">
        <v>1861</v>
      </c>
      <c r="O77" s="12" t="s">
        <v>1870</v>
      </c>
      <c r="P77" s="15">
        <v>45293</v>
      </c>
      <c r="Q77" s="15">
        <v>45656</v>
      </c>
      <c r="R77" s="15">
        <v>45467</v>
      </c>
      <c r="S77" s="27">
        <v>1</v>
      </c>
      <c r="T77" s="55" t="s">
        <v>783</v>
      </c>
      <c r="U77" s="29"/>
      <c r="V77" s="29"/>
      <c r="W77" s="10" t="s">
        <v>1334</v>
      </c>
      <c r="X77" s="36" t="s">
        <v>1748</v>
      </c>
      <c r="Y77" s="14">
        <f t="shared" ca="1" si="2"/>
        <v>0</v>
      </c>
      <c r="Z77" s="31"/>
      <c r="AA77" s="9" t="str">
        <f ca="1">IF(AND($T77&lt;&gt;"Cumplido", $Q77&lt;&gt;"", $R77=""), IF($Q77-TODAY()&lt;=[1]Parametros!$M$2, IF($Q77-TODAY()&gt;=0, "Sí", "Vencido"), "No"), IF(AND($T77&lt;&gt;"Cumplido", $Q77&lt;&gt;"", $R77&lt;&gt;""), IF($R77&gt;$Q77, "Incumplido", "Cumplido en plazo"), ""))</f>
        <v>Cumplido en plazo</v>
      </c>
      <c r="AB77" s="57">
        <v>1</v>
      </c>
      <c r="AC77" s="57">
        <v>1</v>
      </c>
      <c r="AD77" s="9" t="s">
        <v>1392</v>
      </c>
      <c r="AE77" s="9" t="s">
        <v>1392</v>
      </c>
      <c r="AF77" s="9" t="s">
        <v>1392</v>
      </c>
      <c r="AG77" s="9" t="s">
        <v>1392</v>
      </c>
      <c r="AH77" s="9" t="s">
        <v>1392</v>
      </c>
      <c r="AI77" s="56" t="s">
        <v>1271</v>
      </c>
      <c r="AJ77" s="9"/>
    </row>
    <row r="78" spans="1:36" s="66" customFormat="1" ht="409.5" x14ac:dyDescent="0.3">
      <c r="A78" s="10" t="s">
        <v>43</v>
      </c>
      <c r="B78" s="100" t="s">
        <v>1268</v>
      </c>
      <c r="C78" s="26" t="s">
        <v>338</v>
      </c>
      <c r="D78" s="26" t="s">
        <v>1197</v>
      </c>
      <c r="E78" s="10" t="s">
        <v>1055</v>
      </c>
      <c r="F78" s="10" t="s">
        <v>1056</v>
      </c>
      <c r="G78" s="10" t="s">
        <v>695</v>
      </c>
      <c r="H78" s="9" t="s">
        <v>934</v>
      </c>
      <c r="I78" s="17" t="s">
        <v>833</v>
      </c>
      <c r="J78" s="8" t="s">
        <v>768</v>
      </c>
      <c r="K78" s="10">
        <v>1</v>
      </c>
      <c r="L78" s="10" t="s">
        <v>1499</v>
      </c>
      <c r="M78" s="8" t="s">
        <v>80</v>
      </c>
      <c r="N78" s="10" t="s">
        <v>1861</v>
      </c>
      <c r="O78" s="12" t="s">
        <v>1870</v>
      </c>
      <c r="P78" s="15">
        <v>45292</v>
      </c>
      <c r="Q78" s="15">
        <v>45656</v>
      </c>
      <c r="R78" s="15">
        <v>45491</v>
      </c>
      <c r="S78" s="27">
        <v>1</v>
      </c>
      <c r="T78" s="55" t="s">
        <v>783</v>
      </c>
      <c r="U78" s="29"/>
      <c r="V78" s="29"/>
      <c r="W78" s="102" t="s">
        <v>1335</v>
      </c>
      <c r="X78" s="36" t="s">
        <v>1749</v>
      </c>
      <c r="Y78" s="14">
        <f t="shared" ca="1" si="2"/>
        <v>0</v>
      </c>
      <c r="Z78" s="31"/>
      <c r="AA78" s="9" t="str">
        <f ca="1">IF(AND($T78&lt;&gt;"Cumplido", $Q78&lt;&gt;"", $R78=""), IF($Q78-TODAY()&lt;=[1]Parametros!$M$2, IF($Q78-TODAY()&gt;=0, "Sí", "Vencido"), "No"), IF(AND($T78&lt;&gt;"Cumplido", $Q78&lt;&gt;"", $R78&lt;&gt;""), IF($R78&gt;$Q78, "Incumplido", "Cumplido en plazo"), ""))</f>
        <v>Cumplido en plazo</v>
      </c>
      <c r="AB78" s="57">
        <v>1</v>
      </c>
      <c r="AC78" s="57">
        <v>1</v>
      </c>
      <c r="AD78" s="9" t="s">
        <v>1392</v>
      </c>
      <c r="AE78" s="9" t="s">
        <v>1392</v>
      </c>
      <c r="AF78" s="9" t="s">
        <v>1392</v>
      </c>
      <c r="AG78" s="9" t="s">
        <v>1392</v>
      </c>
      <c r="AH78" s="9" t="s">
        <v>1392</v>
      </c>
      <c r="AI78" s="56" t="s">
        <v>1271</v>
      </c>
      <c r="AJ78" s="9"/>
    </row>
    <row r="79" spans="1:36" s="66" customFormat="1" ht="409.5" x14ac:dyDescent="0.3">
      <c r="A79" s="10" t="s">
        <v>43</v>
      </c>
      <c r="B79" s="25" t="s">
        <v>1268</v>
      </c>
      <c r="C79" s="26" t="s">
        <v>338</v>
      </c>
      <c r="D79" s="26" t="s">
        <v>1197</v>
      </c>
      <c r="E79" s="10" t="s">
        <v>1055</v>
      </c>
      <c r="F79" s="102" t="s">
        <v>1056</v>
      </c>
      <c r="G79" s="10" t="s">
        <v>695</v>
      </c>
      <c r="H79" s="9" t="s">
        <v>934</v>
      </c>
      <c r="I79" s="17" t="s">
        <v>834</v>
      </c>
      <c r="J79" s="10" t="s">
        <v>768</v>
      </c>
      <c r="K79" s="10">
        <v>1</v>
      </c>
      <c r="L79" s="102" t="s">
        <v>1500</v>
      </c>
      <c r="M79" s="10" t="s">
        <v>80</v>
      </c>
      <c r="N79" s="10" t="s">
        <v>1861</v>
      </c>
      <c r="O79" s="12" t="s">
        <v>1870</v>
      </c>
      <c r="P79" s="15">
        <v>45292</v>
      </c>
      <c r="Q79" s="15">
        <v>45656</v>
      </c>
      <c r="R79" s="15">
        <v>45321</v>
      </c>
      <c r="S79" s="27">
        <v>1</v>
      </c>
      <c r="T79" s="55" t="s">
        <v>783</v>
      </c>
      <c r="U79" s="29"/>
      <c r="V79" s="29"/>
      <c r="W79" s="10" t="s">
        <v>1336</v>
      </c>
      <c r="X79" s="36" t="s">
        <v>1750</v>
      </c>
      <c r="Y79" s="14">
        <f t="shared" ca="1" si="2"/>
        <v>0</v>
      </c>
      <c r="Z79" s="31"/>
      <c r="AA79" s="9" t="str">
        <f ca="1">IF(AND($T79&lt;&gt;"Cumplido", $Q79&lt;&gt;"", $R79=""), IF($Q79-TODAY()&lt;=[1]Parametros!$M$2, IF($Q79-TODAY()&gt;=0, "Sí", "Vencido"), "No"), IF(AND($T79&lt;&gt;"Cumplido", $Q79&lt;&gt;"", $R79&lt;&gt;""), IF($R79&gt;$Q79, "Incumplido", "Cumplido en plazo"), ""))</f>
        <v>Cumplido en plazo</v>
      </c>
      <c r="AB79" s="57">
        <v>1</v>
      </c>
      <c r="AC79" s="57">
        <v>1</v>
      </c>
      <c r="AD79" s="9" t="s">
        <v>1392</v>
      </c>
      <c r="AE79" s="9" t="s">
        <v>1392</v>
      </c>
      <c r="AF79" s="9" t="s">
        <v>1392</v>
      </c>
      <c r="AG79" s="9" t="s">
        <v>1392</v>
      </c>
      <c r="AH79" s="9" t="s">
        <v>1392</v>
      </c>
      <c r="AI79" s="56" t="s">
        <v>1271</v>
      </c>
      <c r="AJ79" s="39"/>
    </row>
    <row r="80" spans="1:36" s="66" customFormat="1" ht="409.5" x14ac:dyDescent="0.3">
      <c r="A80" s="10" t="s">
        <v>43</v>
      </c>
      <c r="B80" s="25" t="s">
        <v>1267</v>
      </c>
      <c r="C80" s="26" t="s">
        <v>343</v>
      </c>
      <c r="D80" s="26" t="s">
        <v>1198</v>
      </c>
      <c r="E80" s="10" t="s">
        <v>1057</v>
      </c>
      <c r="F80" s="10" t="s">
        <v>1058</v>
      </c>
      <c r="G80" s="10" t="s">
        <v>694</v>
      </c>
      <c r="H80" s="9" t="s">
        <v>934</v>
      </c>
      <c r="I80" s="17" t="s">
        <v>835</v>
      </c>
      <c r="J80" s="10" t="s">
        <v>769</v>
      </c>
      <c r="K80" s="10" t="s">
        <v>1427</v>
      </c>
      <c r="L80" s="102" t="s">
        <v>1501</v>
      </c>
      <c r="M80" s="10" t="s">
        <v>347</v>
      </c>
      <c r="N80" s="10" t="s">
        <v>1829</v>
      </c>
      <c r="O80" s="10" t="s">
        <v>1829</v>
      </c>
      <c r="P80" s="15">
        <v>45288</v>
      </c>
      <c r="Q80" s="15">
        <v>45370</v>
      </c>
      <c r="R80" s="15">
        <v>45373</v>
      </c>
      <c r="S80" s="27">
        <v>1</v>
      </c>
      <c r="T80" s="55" t="s">
        <v>783</v>
      </c>
      <c r="U80" s="29"/>
      <c r="V80" s="29"/>
      <c r="W80" s="10" t="s">
        <v>1337</v>
      </c>
      <c r="X80" s="36" t="s">
        <v>1751</v>
      </c>
      <c r="Y80" s="14">
        <f t="shared" ca="1" si="2"/>
        <v>3</v>
      </c>
      <c r="Z80" s="31"/>
      <c r="AA80" s="9" t="str">
        <f ca="1">IF(AND($T80&lt;&gt;"Cumplido", $Q80&lt;&gt;"", $R80=""), IF($Q80-TODAY()&lt;=[1]Parametros!$M$2, IF($Q80-TODAY()&gt;=0, "Sí", "Vencido"), "No"), IF(AND($T80&lt;&gt;"Cumplido", $Q80&lt;&gt;"", $R80&lt;&gt;""), IF($R80&gt;$Q80, "Incumplido", "Cumplido en plazo"), ""))</f>
        <v>Incumplido</v>
      </c>
      <c r="AB80" s="37">
        <v>0.98</v>
      </c>
      <c r="AC80" s="57">
        <v>1</v>
      </c>
      <c r="AD80" s="9" t="s">
        <v>1393</v>
      </c>
      <c r="AE80" s="9" t="s">
        <v>1392</v>
      </c>
      <c r="AF80" s="9" t="s">
        <v>1392</v>
      </c>
      <c r="AG80" s="9" t="s">
        <v>1392</v>
      </c>
      <c r="AH80" s="9" t="s">
        <v>1392</v>
      </c>
      <c r="AI80" s="56" t="s">
        <v>1271</v>
      </c>
      <c r="AJ80" s="39"/>
    </row>
    <row r="81" spans="1:36" s="66" customFormat="1" ht="409.5" x14ac:dyDescent="0.3">
      <c r="A81" s="10" t="s">
        <v>43</v>
      </c>
      <c r="B81" s="25" t="s">
        <v>1267</v>
      </c>
      <c r="C81" s="26" t="s">
        <v>343</v>
      </c>
      <c r="D81" s="26" t="s">
        <v>1198</v>
      </c>
      <c r="E81" s="10" t="s">
        <v>1057</v>
      </c>
      <c r="F81" s="10" t="s">
        <v>1058</v>
      </c>
      <c r="G81" s="10" t="s">
        <v>694</v>
      </c>
      <c r="H81" s="9" t="s">
        <v>934</v>
      </c>
      <c r="I81" s="17" t="s">
        <v>836</v>
      </c>
      <c r="J81" s="10" t="s">
        <v>769</v>
      </c>
      <c r="K81" s="10" t="s">
        <v>1428</v>
      </c>
      <c r="L81" s="102" t="s">
        <v>1502</v>
      </c>
      <c r="M81" s="10" t="s">
        <v>347</v>
      </c>
      <c r="N81" s="10" t="s">
        <v>1829</v>
      </c>
      <c r="O81" s="10" t="s">
        <v>1829</v>
      </c>
      <c r="P81" s="15">
        <v>45288</v>
      </c>
      <c r="Q81" s="15">
        <v>45370</v>
      </c>
      <c r="R81" s="15">
        <v>45373</v>
      </c>
      <c r="S81" s="27">
        <v>1</v>
      </c>
      <c r="T81" s="55" t="s">
        <v>783</v>
      </c>
      <c r="U81" s="29"/>
      <c r="V81" s="29"/>
      <c r="W81" s="10" t="s">
        <v>1338</v>
      </c>
      <c r="X81" s="36" t="s">
        <v>1752</v>
      </c>
      <c r="Y81" s="14">
        <f t="shared" ca="1" si="2"/>
        <v>3</v>
      </c>
      <c r="Z81" s="31"/>
      <c r="AA81" s="9" t="str">
        <f ca="1">IF(AND($T81&lt;&gt;"Cumplido", $Q81&lt;&gt;"", $R81=""), IF($Q81-TODAY()&lt;=[1]Parametros!$M$2, IF($Q81-TODAY()&gt;=0, "Sí", "Vencido"), "No"), IF(AND($T81&lt;&gt;"Cumplido", $Q81&lt;&gt;"", $R81&lt;&gt;""), IF($R81&gt;$Q81, "Incumplido", "Cumplido en plazo"), ""))</f>
        <v>Incumplido</v>
      </c>
      <c r="AB81" s="57">
        <v>1</v>
      </c>
      <c r="AC81" s="57">
        <v>1</v>
      </c>
      <c r="AD81" s="9" t="s">
        <v>1392</v>
      </c>
      <c r="AE81" s="9" t="s">
        <v>1392</v>
      </c>
      <c r="AF81" s="9" t="s">
        <v>1392</v>
      </c>
      <c r="AG81" s="9" t="s">
        <v>1392</v>
      </c>
      <c r="AH81" s="9" t="s">
        <v>1392</v>
      </c>
      <c r="AI81" s="56" t="s">
        <v>1271</v>
      </c>
      <c r="AJ81" s="39"/>
    </row>
    <row r="82" spans="1:36" s="66" customFormat="1" ht="409.5" x14ac:dyDescent="0.3">
      <c r="A82" s="10" t="s">
        <v>43</v>
      </c>
      <c r="B82" s="25" t="s">
        <v>1268</v>
      </c>
      <c r="C82" s="26" t="s">
        <v>338</v>
      </c>
      <c r="D82" s="26" t="s">
        <v>1199</v>
      </c>
      <c r="E82" s="10" t="s">
        <v>1059</v>
      </c>
      <c r="F82" s="10" t="s">
        <v>1060</v>
      </c>
      <c r="G82" s="10" t="s">
        <v>695</v>
      </c>
      <c r="H82" s="9" t="s">
        <v>935</v>
      </c>
      <c r="I82" s="17" t="s">
        <v>837</v>
      </c>
      <c r="J82" s="10" t="s">
        <v>768</v>
      </c>
      <c r="K82" s="10">
        <v>1</v>
      </c>
      <c r="L82" s="10" t="s">
        <v>1503</v>
      </c>
      <c r="M82" s="10" t="s">
        <v>80</v>
      </c>
      <c r="N82" s="10" t="s">
        <v>1861</v>
      </c>
      <c r="O82" s="12" t="s">
        <v>1870</v>
      </c>
      <c r="P82" s="15">
        <v>45293</v>
      </c>
      <c r="Q82" s="15">
        <v>45656</v>
      </c>
      <c r="R82" s="15">
        <v>45636</v>
      </c>
      <c r="S82" s="27">
        <v>1</v>
      </c>
      <c r="T82" s="55" t="s">
        <v>783</v>
      </c>
      <c r="U82" s="29"/>
      <c r="V82" s="29"/>
      <c r="W82" s="10" t="s">
        <v>1339</v>
      </c>
      <c r="X82" s="36" t="s">
        <v>1753</v>
      </c>
      <c r="Y82" s="14">
        <f t="shared" ca="1" si="2"/>
        <v>0</v>
      </c>
      <c r="Z82" s="31"/>
      <c r="AA82" s="9" t="str">
        <f ca="1">IF(AND($T82&lt;&gt;"Cumplido", $Q82&lt;&gt;"", $R82=""), IF($Q82-TODAY()&lt;=[1]Parametros!$M$2, IF($Q82-TODAY()&gt;=0, "Sí", "Vencido"), "No"), IF(AND($T82&lt;&gt;"Cumplido", $Q82&lt;&gt;"", $R82&lt;&gt;""), IF($R82&gt;$Q82, "Incumplido", "Cumplido en plazo"), ""))</f>
        <v>Cumplido en plazo</v>
      </c>
      <c r="AB82" s="57">
        <v>1</v>
      </c>
      <c r="AC82" s="57">
        <v>1</v>
      </c>
      <c r="AD82" s="9" t="s">
        <v>1392</v>
      </c>
      <c r="AE82" s="9" t="s">
        <v>1392</v>
      </c>
      <c r="AF82" s="9" t="s">
        <v>1392</v>
      </c>
      <c r="AG82" s="9" t="s">
        <v>1392</v>
      </c>
      <c r="AH82" s="9" t="s">
        <v>1392</v>
      </c>
      <c r="AI82" s="56" t="s">
        <v>1271</v>
      </c>
      <c r="AJ82" s="39"/>
    </row>
    <row r="83" spans="1:36" s="66" customFormat="1" ht="409.5" x14ac:dyDescent="0.3">
      <c r="A83" s="10" t="s">
        <v>43</v>
      </c>
      <c r="B83" s="25" t="s">
        <v>1267</v>
      </c>
      <c r="C83" s="26" t="s">
        <v>343</v>
      </c>
      <c r="D83" s="26" t="s">
        <v>1200</v>
      </c>
      <c r="E83" s="10" t="s">
        <v>1061</v>
      </c>
      <c r="F83" s="10" t="s">
        <v>1062</v>
      </c>
      <c r="G83" s="10" t="s">
        <v>694</v>
      </c>
      <c r="H83" s="9" t="s">
        <v>935</v>
      </c>
      <c r="I83" s="17" t="s">
        <v>838</v>
      </c>
      <c r="J83" s="10" t="s">
        <v>769</v>
      </c>
      <c r="K83" s="10" t="s">
        <v>1429</v>
      </c>
      <c r="L83" s="10" t="s">
        <v>1504</v>
      </c>
      <c r="M83" s="10" t="s">
        <v>347</v>
      </c>
      <c r="N83" s="10" t="s">
        <v>1829</v>
      </c>
      <c r="O83" s="10" t="s">
        <v>1829</v>
      </c>
      <c r="P83" s="15">
        <v>45288</v>
      </c>
      <c r="Q83" s="15">
        <v>45309</v>
      </c>
      <c r="R83" s="15">
        <v>45430</v>
      </c>
      <c r="S83" s="27">
        <v>1</v>
      </c>
      <c r="T83" s="55" t="s">
        <v>783</v>
      </c>
      <c r="U83" s="29"/>
      <c r="V83" s="29"/>
      <c r="W83" s="10" t="s">
        <v>1340</v>
      </c>
      <c r="X83" s="36" t="s">
        <v>1754</v>
      </c>
      <c r="Y83" s="14">
        <f t="shared" ca="1" si="2"/>
        <v>121</v>
      </c>
      <c r="Z83" s="31"/>
      <c r="AA83" s="9" t="str">
        <f ca="1">IF(AND($T83&lt;&gt;"Cumplido", $Q83&lt;&gt;"", $R83=""), IF($Q83-TODAY()&lt;=[1]Parametros!$M$2, IF($Q83-TODAY()&gt;=0, "Sí", "Vencido"), "No"), IF(AND($T83&lt;&gt;"Cumplido", $Q83&lt;&gt;"", $R83&lt;&gt;""), IF($R83&gt;$Q83, "Incumplido", "Cumplido en plazo"), ""))</f>
        <v>Incumplido</v>
      </c>
      <c r="AB83" s="37">
        <v>0.75</v>
      </c>
      <c r="AC83" s="57">
        <v>1</v>
      </c>
      <c r="AD83" s="9" t="s">
        <v>1393</v>
      </c>
      <c r="AE83" s="9" t="s">
        <v>1392</v>
      </c>
      <c r="AF83" s="9" t="s">
        <v>1392</v>
      </c>
      <c r="AG83" s="9" t="s">
        <v>1392</v>
      </c>
      <c r="AH83" s="9" t="s">
        <v>1392</v>
      </c>
      <c r="AI83" s="56" t="s">
        <v>1271</v>
      </c>
      <c r="AJ83" s="39"/>
    </row>
    <row r="84" spans="1:36" s="66" customFormat="1" ht="409.5" hidden="1" x14ac:dyDescent="0.3">
      <c r="A84" s="10" t="s">
        <v>43</v>
      </c>
      <c r="B84" s="25" t="s">
        <v>1267</v>
      </c>
      <c r="C84" s="26" t="s">
        <v>343</v>
      </c>
      <c r="D84" s="26" t="s">
        <v>349</v>
      </c>
      <c r="E84" s="10" t="s">
        <v>624</v>
      </c>
      <c r="F84" s="10" t="s">
        <v>625</v>
      </c>
      <c r="G84" s="10" t="s">
        <v>694</v>
      </c>
      <c r="H84" s="9" t="s">
        <v>350</v>
      </c>
      <c r="I84" s="26" t="s">
        <v>1878</v>
      </c>
      <c r="J84" s="10" t="s">
        <v>769</v>
      </c>
      <c r="K84" s="10" t="s">
        <v>709</v>
      </c>
      <c r="L84" s="10" t="s">
        <v>722</v>
      </c>
      <c r="M84" s="10" t="s">
        <v>347</v>
      </c>
      <c r="N84" s="10" t="s">
        <v>1829</v>
      </c>
      <c r="O84" s="10" t="s">
        <v>1829</v>
      </c>
      <c r="P84" s="15">
        <v>45288</v>
      </c>
      <c r="Q84" s="15">
        <v>45313</v>
      </c>
      <c r="R84" s="15"/>
      <c r="S84" s="27">
        <v>0</v>
      </c>
      <c r="T84" s="141" t="s">
        <v>1887</v>
      </c>
      <c r="U84" s="29"/>
      <c r="V84" s="29"/>
      <c r="W84" s="36" t="s">
        <v>351</v>
      </c>
      <c r="X84" s="36" t="s">
        <v>1959</v>
      </c>
      <c r="Y84" s="14">
        <f t="shared" ca="1" si="2"/>
        <v>709</v>
      </c>
      <c r="Z84" s="31"/>
      <c r="AA84" s="9" t="str">
        <f ca="1">IF(AND($T84&lt;&gt;"Cumplido", $Q84&lt;&gt;"", $R84=""), IF($Q84-TODAY()&lt;=[1]Parametros!$M$2, IF($Q84-TODAY()&gt;=0, "Sí", "Vencido"), "No"), IF(AND($T84&lt;&gt;"Cumplido", $Q84&lt;&gt;"", $R84&lt;&gt;""), IF($R84&gt;$Q84, "Incumplido", "Cumplido en plazo"), ""))</f>
        <v>Vencido</v>
      </c>
      <c r="AB84" s="27"/>
      <c r="AC84" s="27"/>
      <c r="AD84" s="9"/>
      <c r="AE84" s="9"/>
      <c r="AF84" s="9"/>
      <c r="AG84" s="9"/>
      <c r="AH84" s="9"/>
      <c r="AI84" s="32" t="s">
        <v>1272</v>
      </c>
      <c r="AJ84" s="33"/>
    </row>
    <row r="85" spans="1:36" s="66" customFormat="1" ht="409.5" x14ac:dyDescent="0.3">
      <c r="A85" s="10" t="s">
        <v>43</v>
      </c>
      <c r="B85" s="25" t="s">
        <v>1268</v>
      </c>
      <c r="C85" s="26" t="s">
        <v>338</v>
      </c>
      <c r="D85" s="26" t="s">
        <v>1201</v>
      </c>
      <c r="E85" s="10" t="s">
        <v>1063</v>
      </c>
      <c r="F85" s="10" t="s">
        <v>1064</v>
      </c>
      <c r="G85" s="10" t="s">
        <v>695</v>
      </c>
      <c r="H85" s="9" t="s">
        <v>350</v>
      </c>
      <c r="I85" s="17" t="s">
        <v>839</v>
      </c>
      <c r="J85" s="10" t="s">
        <v>768</v>
      </c>
      <c r="K85" s="10">
        <v>2</v>
      </c>
      <c r="L85" s="10" t="s">
        <v>1505</v>
      </c>
      <c r="M85" s="10" t="s">
        <v>80</v>
      </c>
      <c r="N85" s="10" t="s">
        <v>1861</v>
      </c>
      <c r="O85" s="12" t="s">
        <v>1870</v>
      </c>
      <c r="P85" s="15">
        <v>45293</v>
      </c>
      <c r="Q85" s="15">
        <v>45657</v>
      </c>
      <c r="R85" s="15">
        <v>45500</v>
      </c>
      <c r="S85" s="27">
        <v>1</v>
      </c>
      <c r="T85" s="55" t="s">
        <v>783</v>
      </c>
      <c r="U85" s="29"/>
      <c r="V85" s="29"/>
      <c r="W85" s="10" t="s">
        <v>1341</v>
      </c>
      <c r="X85" s="36" t="s">
        <v>1755</v>
      </c>
      <c r="Y85" s="14">
        <f t="shared" ca="1" si="2"/>
        <v>0</v>
      </c>
      <c r="Z85" s="31"/>
      <c r="AA85" s="9" t="str">
        <f ca="1">IF(AND($T85&lt;&gt;"Cumplido", $Q85&lt;&gt;"", $R85=""), IF($Q85-TODAY()&lt;=[1]Parametros!$M$2, IF($Q85-TODAY()&gt;=0, "Sí", "Vencido"), "No"), IF(AND($T85&lt;&gt;"Cumplido", $Q85&lt;&gt;"", $R85&lt;&gt;""), IF($R85&gt;$Q85, "Incumplido", "Cumplido en plazo"), ""))</f>
        <v>Cumplido en plazo</v>
      </c>
      <c r="AB85" s="57">
        <v>1</v>
      </c>
      <c r="AC85" s="57">
        <v>1</v>
      </c>
      <c r="AD85" s="9" t="s">
        <v>1392</v>
      </c>
      <c r="AE85" s="9" t="s">
        <v>1392</v>
      </c>
      <c r="AF85" s="9" t="s">
        <v>1392</v>
      </c>
      <c r="AG85" s="9" t="s">
        <v>1392</v>
      </c>
      <c r="AH85" s="9" t="s">
        <v>1392</v>
      </c>
      <c r="AI85" s="56" t="s">
        <v>1271</v>
      </c>
      <c r="AJ85" s="39"/>
    </row>
    <row r="86" spans="1:36" s="66" customFormat="1" ht="409.5" x14ac:dyDescent="0.3">
      <c r="A86" s="10" t="s">
        <v>43</v>
      </c>
      <c r="B86" s="25" t="s">
        <v>1268</v>
      </c>
      <c r="C86" s="26" t="s">
        <v>338</v>
      </c>
      <c r="D86" s="26" t="s">
        <v>1202</v>
      </c>
      <c r="E86" s="10" t="s">
        <v>1065</v>
      </c>
      <c r="F86" s="10" t="s">
        <v>1066</v>
      </c>
      <c r="G86" s="10" t="s">
        <v>695</v>
      </c>
      <c r="H86" s="9" t="s">
        <v>936</v>
      </c>
      <c r="I86" s="17" t="s">
        <v>840</v>
      </c>
      <c r="J86" s="10" t="s">
        <v>768</v>
      </c>
      <c r="K86" s="10">
        <v>1</v>
      </c>
      <c r="L86" s="10" t="s">
        <v>1506</v>
      </c>
      <c r="M86" s="10" t="s">
        <v>80</v>
      </c>
      <c r="N86" s="10" t="s">
        <v>1861</v>
      </c>
      <c r="O86" s="12" t="s">
        <v>1870</v>
      </c>
      <c r="P86" s="15">
        <v>45293</v>
      </c>
      <c r="Q86" s="78">
        <v>45656</v>
      </c>
      <c r="R86" s="15">
        <v>45560</v>
      </c>
      <c r="S86" s="27">
        <v>1</v>
      </c>
      <c r="T86" s="55" t="s">
        <v>783</v>
      </c>
      <c r="U86" s="29"/>
      <c r="V86" s="29"/>
      <c r="W86" s="10" t="s">
        <v>1342</v>
      </c>
      <c r="X86" s="36" t="s">
        <v>1756</v>
      </c>
      <c r="Y86" s="14">
        <f t="shared" ca="1" si="2"/>
        <v>0</v>
      </c>
      <c r="Z86" s="31"/>
      <c r="AA86" s="9" t="str">
        <f ca="1">IF(AND($T86&lt;&gt;"Cumplido", $Q86&lt;&gt;"", $R86=""), IF($Q86-TODAY()&lt;=[1]Parametros!$M$2, IF($Q86-TODAY()&gt;=0, "Sí", "Vencido"), "No"), IF(AND($T86&lt;&gt;"Cumplido", $Q86&lt;&gt;"", $R86&lt;&gt;""), IF($R86&gt;$Q86, "Incumplido", "Cumplido en plazo"), ""))</f>
        <v>Cumplido en plazo</v>
      </c>
      <c r="AB86" s="57">
        <v>1</v>
      </c>
      <c r="AC86" s="57">
        <v>1</v>
      </c>
      <c r="AD86" s="9" t="s">
        <v>1392</v>
      </c>
      <c r="AE86" s="9" t="s">
        <v>1392</v>
      </c>
      <c r="AF86" s="9" t="s">
        <v>1392</v>
      </c>
      <c r="AG86" s="9" t="s">
        <v>1392</v>
      </c>
      <c r="AH86" s="9" t="s">
        <v>1392</v>
      </c>
      <c r="AI86" s="56" t="s">
        <v>1271</v>
      </c>
      <c r="AJ86" s="39"/>
    </row>
    <row r="87" spans="1:36" s="66" customFormat="1" ht="409.5" x14ac:dyDescent="0.3">
      <c r="A87" s="10" t="s">
        <v>43</v>
      </c>
      <c r="B87" s="25" t="s">
        <v>1267</v>
      </c>
      <c r="C87" s="26" t="s">
        <v>343</v>
      </c>
      <c r="D87" s="26" t="s">
        <v>1203</v>
      </c>
      <c r="E87" s="10" t="s">
        <v>1067</v>
      </c>
      <c r="F87" s="10" t="s">
        <v>1068</v>
      </c>
      <c r="G87" s="10" t="s">
        <v>694</v>
      </c>
      <c r="H87" s="9" t="s">
        <v>936</v>
      </c>
      <c r="I87" s="17" t="s">
        <v>841</v>
      </c>
      <c r="J87" s="10" t="s">
        <v>769</v>
      </c>
      <c r="K87" s="10" t="s">
        <v>1430</v>
      </c>
      <c r="L87" s="10" t="s">
        <v>1507</v>
      </c>
      <c r="M87" s="10" t="s">
        <v>347</v>
      </c>
      <c r="N87" s="10" t="s">
        <v>1829</v>
      </c>
      <c r="O87" s="10" t="s">
        <v>1829</v>
      </c>
      <c r="P87" s="15">
        <v>45288</v>
      </c>
      <c r="Q87" s="15">
        <v>45363</v>
      </c>
      <c r="R87" s="15">
        <v>45369</v>
      </c>
      <c r="S87" s="27">
        <v>1</v>
      </c>
      <c r="T87" s="55" t="s">
        <v>783</v>
      </c>
      <c r="U87" s="29"/>
      <c r="V87" s="29"/>
      <c r="W87" s="10" t="s">
        <v>1343</v>
      </c>
      <c r="X87" s="36" t="s">
        <v>1757</v>
      </c>
      <c r="Y87" s="14">
        <f t="shared" ca="1" si="2"/>
        <v>6</v>
      </c>
      <c r="Z87" s="31"/>
      <c r="AA87" s="9" t="str">
        <f ca="1">IF(AND($T87&lt;&gt;"Cumplido", $Q87&lt;&gt;"", $R87=""), IF($Q87-TODAY()&lt;=[1]Parametros!$M$2, IF($Q87-TODAY()&gt;=0, "Sí", "Vencido"), "No"), IF(AND($T87&lt;&gt;"Cumplido", $Q87&lt;&gt;"", $R87&lt;&gt;""), IF($R87&gt;$Q87, "Incumplido", "Cumplido en plazo"), ""))</f>
        <v>Incumplido</v>
      </c>
      <c r="AB87" s="37">
        <v>0.92</v>
      </c>
      <c r="AC87" s="57">
        <v>1</v>
      </c>
      <c r="AD87" s="9" t="s">
        <v>1393</v>
      </c>
      <c r="AE87" s="9" t="s">
        <v>1392</v>
      </c>
      <c r="AF87" s="9" t="s">
        <v>1392</v>
      </c>
      <c r="AG87" s="9" t="s">
        <v>1392</v>
      </c>
      <c r="AH87" s="9" t="s">
        <v>1392</v>
      </c>
      <c r="AI87" s="56" t="s">
        <v>1271</v>
      </c>
      <c r="AJ87" s="39"/>
    </row>
    <row r="88" spans="1:36" s="66" customFormat="1" ht="409.5" x14ac:dyDescent="0.3">
      <c r="A88" s="10" t="s">
        <v>43</v>
      </c>
      <c r="B88" s="25" t="s">
        <v>1268</v>
      </c>
      <c r="C88" s="26" t="s">
        <v>338</v>
      </c>
      <c r="D88" s="26" t="s">
        <v>1204</v>
      </c>
      <c r="E88" s="10" t="s">
        <v>1069</v>
      </c>
      <c r="F88" s="10" t="s">
        <v>1070</v>
      </c>
      <c r="G88" s="10" t="s">
        <v>695</v>
      </c>
      <c r="H88" s="9" t="s">
        <v>937</v>
      </c>
      <c r="I88" s="17" t="s">
        <v>842</v>
      </c>
      <c r="J88" s="10" t="s">
        <v>768</v>
      </c>
      <c r="K88" s="10">
        <v>1</v>
      </c>
      <c r="L88" s="10" t="s">
        <v>1508</v>
      </c>
      <c r="M88" s="10" t="s">
        <v>80</v>
      </c>
      <c r="N88" s="10" t="s">
        <v>1861</v>
      </c>
      <c r="O88" s="12" t="s">
        <v>1870</v>
      </c>
      <c r="P88" s="15">
        <v>45293</v>
      </c>
      <c r="Q88" s="15">
        <v>45656</v>
      </c>
      <c r="R88" s="15">
        <v>45656</v>
      </c>
      <c r="S88" s="27">
        <v>1</v>
      </c>
      <c r="T88" s="55" t="s">
        <v>783</v>
      </c>
      <c r="U88" s="29"/>
      <c r="V88" s="29"/>
      <c r="W88" s="10" t="s">
        <v>1344</v>
      </c>
      <c r="X88" s="36" t="s">
        <v>1758</v>
      </c>
      <c r="Y88" s="14">
        <f t="shared" ca="1" si="2"/>
        <v>0</v>
      </c>
      <c r="Z88" s="31"/>
      <c r="AA88" s="9" t="str">
        <f ca="1">IF(AND($T88&lt;&gt;"Cumplido", $Q88&lt;&gt;"", $R88=""), IF($Q88-TODAY()&lt;=[1]Parametros!$M$2, IF($Q88-TODAY()&gt;=0, "Sí", "Vencido"), "No"), IF(AND($T88&lt;&gt;"Cumplido", $Q88&lt;&gt;"", $R88&lt;&gt;""), IF($R88&gt;$Q88, "Incumplido", "Cumplido en plazo"), ""))</f>
        <v>Cumplido en plazo</v>
      </c>
      <c r="AB88" s="57">
        <v>1</v>
      </c>
      <c r="AC88" s="57">
        <v>1</v>
      </c>
      <c r="AD88" s="9" t="s">
        <v>1392</v>
      </c>
      <c r="AE88" s="9" t="s">
        <v>1392</v>
      </c>
      <c r="AF88" s="9" t="s">
        <v>1392</v>
      </c>
      <c r="AG88" s="9" t="s">
        <v>1392</v>
      </c>
      <c r="AH88" s="9" t="s">
        <v>1392</v>
      </c>
      <c r="AI88" s="56" t="s">
        <v>1271</v>
      </c>
      <c r="AJ88" s="39"/>
    </row>
    <row r="89" spans="1:36" s="66" customFormat="1" ht="409.5" x14ac:dyDescent="0.3">
      <c r="A89" s="10" t="s">
        <v>43</v>
      </c>
      <c r="B89" s="25" t="s">
        <v>1268</v>
      </c>
      <c r="C89" s="26" t="s">
        <v>338</v>
      </c>
      <c r="D89" s="26" t="s">
        <v>1204</v>
      </c>
      <c r="E89" s="10" t="s">
        <v>1069</v>
      </c>
      <c r="F89" s="10" t="s">
        <v>1070</v>
      </c>
      <c r="G89" s="10" t="s">
        <v>695</v>
      </c>
      <c r="H89" s="9" t="s">
        <v>937</v>
      </c>
      <c r="I89" s="97" t="s">
        <v>843</v>
      </c>
      <c r="J89" s="10" t="s">
        <v>768</v>
      </c>
      <c r="K89" s="10">
        <v>1</v>
      </c>
      <c r="L89" s="10" t="s">
        <v>1509</v>
      </c>
      <c r="M89" s="10" t="s">
        <v>80</v>
      </c>
      <c r="N89" s="10" t="s">
        <v>1861</v>
      </c>
      <c r="O89" s="12" t="s">
        <v>1870</v>
      </c>
      <c r="P89" s="15">
        <v>45292</v>
      </c>
      <c r="Q89" s="15">
        <v>45656</v>
      </c>
      <c r="R89" s="15">
        <v>45656</v>
      </c>
      <c r="S89" s="27">
        <v>1</v>
      </c>
      <c r="T89" s="55" t="s">
        <v>783</v>
      </c>
      <c r="U89" s="29"/>
      <c r="V89" s="29"/>
      <c r="W89" s="10" t="s">
        <v>1345</v>
      </c>
      <c r="X89" s="36" t="s">
        <v>1759</v>
      </c>
      <c r="Y89" s="14">
        <f t="shared" ca="1" si="2"/>
        <v>0</v>
      </c>
      <c r="Z89" s="31"/>
      <c r="AA89" s="9" t="str">
        <f ca="1">IF(AND($T89&lt;&gt;"Cumplido", $Q89&lt;&gt;"", $R89=""), IF($Q89-TODAY()&lt;=[1]Parametros!$M$2, IF($Q89-TODAY()&gt;=0, "Sí", "Vencido"), "No"), IF(AND($T89&lt;&gt;"Cumplido", $Q89&lt;&gt;"", $R89&lt;&gt;""), IF($R89&gt;$Q89, "Incumplido", "Cumplido en plazo"), ""))</f>
        <v>Cumplido en plazo</v>
      </c>
      <c r="AB89" s="57">
        <v>1</v>
      </c>
      <c r="AC89" s="57">
        <v>1</v>
      </c>
      <c r="AD89" s="9" t="s">
        <v>1392</v>
      </c>
      <c r="AE89" s="9" t="s">
        <v>1392</v>
      </c>
      <c r="AF89" s="9" t="s">
        <v>1392</v>
      </c>
      <c r="AG89" s="9" t="s">
        <v>1392</v>
      </c>
      <c r="AH89" s="9" t="s">
        <v>1392</v>
      </c>
      <c r="AI89" s="56" t="s">
        <v>1271</v>
      </c>
      <c r="AJ89" s="39"/>
    </row>
    <row r="90" spans="1:36" s="66" customFormat="1" ht="409.5" x14ac:dyDescent="0.3">
      <c r="A90" s="10" t="s">
        <v>43</v>
      </c>
      <c r="B90" s="25" t="s">
        <v>1268</v>
      </c>
      <c r="C90" s="26" t="s">
        <v>338</v>
      </c>
      <c r="D90" s="26" t="s">
        <v>1205</v>
      </c>
      <c r="E90" s="10" t="s">
        <v>1071</v>
      </c>
      <c r="F90" s="10" t="s">
        <v>1072</v>
      </c>
      <c r="G90" s="10" t="s">
        <v>695</v>
      </c>
      <c r="H90" s="9" t="s">
        <v>938</v>
      </c>
      <c r="I90" s="17" t="s">
        <v>844</v>
      </c>
      <c r="J90" s="10" t="s">
        <v>768</v>
      </c>
      <c r="K90" s="10">
        <v>1</v>
      </c>
      <c r="L90" s="10" t="s">
        <v>1510</v>
      </c>
      <c r="M90" s="10" t="s">
        <v>80</v>
      </c>
      <c r="N90" s="17" t="s">
        <v>1860</v>
      </c>
      <c r="O90" s="10" t="s">
        <v>1869</v>
      </c>
      <c r="P90" s="15">
        <v>45293</v>
      </c>
      <c r="Q90" s="15">
        <v>45657</v>
      </c>
      <c r="R90" s="15">
        <v>45597</v>
      </c>
      <c r="S90" s="27">
        <v>1</v>
      </c>
      <c r="T90" s="55" t="s">
        <v>783</v>
      </c>
      <c r="U90" s="29"/>
      <c r="V90" s="29"/>
      <c r="W90" s="10" t="s">
        <v>1346</v>
      </c>
      <c r="X90" s="36" t="s">
        <v>1760</v>
      </c>
      <c r="Y90" s="14">
        <f t="shared" ca="1" si="2"/>
        <v>0</v>
      </c>
      <c r="Z90" s="31"/>
      <c r="AA90" s="9" t="str">
        <f ca="1">IF(AND($T90&lt;&gt;"Cumplido", $Q90&lt;&gt;"", $R90=""), IF($Q90-TODAY()&lt;=[1]Parametros!$M$2, IF($Q90-TODAY()&gt;=0, "Sí", "Vencido"), "No"), IF(AND($T90&lt;&gt;"Cumplido", $Q90&lt;&gt;"", $R90&lt;&gt;""), IF($R90&gt;$Q90, "Incumplido", "Cumplido en plazo"), ""))</f>
        <v>Cumplido en plazo</v>
      </c>
      <c r="AB90" s="57">
        <v>1</v>
      </c>
      <c r="AC90" s="57">
        <v>1</v>
      </c>
      <c r="AD90" s="9" t="s">
        <v>1392</v>
      </c>
      <c r="AE90" s="9" t="s">
        <v>1392</v>
      </c>
      <c r="AF90" s="9" t="s">
        <v>1392</v>
      </c>
      <c r="AG90" s="9" t="s">
        <v>1392</v>
      </c>
      <c r="AH90" s="9" t="s">
        <v>1392</v>
      </c>
      <c r="AI90" s="56" t="s">
        <v>1271</v>
      </c>
      <c r="AJ90" s="39"/>
    </row>
    <row r="91" spans="1:36" s="66" customFormat="1" ht="409.5" x14ac:dyDescent="0.3">
      <c r="A91" s="10" t="s">
        <v>43</v>
      </c>
      <c r="B91" s="25" t="s">
        <v>1267</v>
      </c>
      <c r="C91" s="26" t="s">
        <v>343</v>
      </c>
      <c r="D91" s="26" t="s">
        <v>1206</v>
      </c>
      <c r="E91" s="10" t="s">
        <v>1073</v>
      </c>
      <c r="F91" s="10" t="s">
        <v>1074</v>
      </c>
      <c r="G91" s="10" t="s">
        <v>694</v>
      </c>
      <c r="H91" s="9" t="s">
        <v>938</v>
      </c>
      <c r="I91" s="17" t="s">
        <v>845</v>
      </c>
      <c r="J91" s="10" t="s">
        <v>769</v>
      </c>
      <c r="K91" s="10" t="s">
        <v>1431</v>
      </c>
      <c r="L91" s="10" t="s">
        <v>1511</v>
      </c>
      <c r="M91" s="10" t="s">
        <v>347</v>
      </c>
      <c r="N91" s="10" t="s">
        <v>1829</v>
      </c>
      <c r="O91" s="10" t="s">
        <v>1829</v>
      </c>
      <c r="P91" s="15">
        <v>45288</v>
      </c>
      <c r="Q91" s="15">
        <v>45391</v>
      </c>
      <c r="R91" s="15">
        <v>45597</v>
      </c>
      <c r="S91" s="27">
        <v>1</v>
      </c>
      <c r="T91" s="55" t="s">
        <v>783</v>
      </c>
      <c r="U91" s="29"/>
      <c r="V91" s="29"/>
      <c r="W91" s="10" t="s">
        <v>1347</v>
      </c>
      <c r="X91" s="36" t="s">
        <v>1761</v>
      </c>
      <c r="Y91" s="14">
        <f t="shared" ca="1" si="2"/>
        <v>206</v>
      </c>
      <c r="Z91" s="31"/>
      <c r="AA91" s="9" t="str">
        <f ca="1">IF(AND($T91&lt;&gt;"Cumplido", $Q91&lt;&gt;"", $R91=""), IF($Q91-TODAY()&lt;=[1]Parametros!$M$2, IF($Q91-TODAY()&gt;=0, "Sí", "Vencido"), "No"), IF(AND($T91&lt;&gt;"Cumplido", $Q91&lt;&gt;"", $R91&lt;&gt;""), IF($R91&gt;$Q91, "Incumplido", "Cumplido en plazo"), ""))</f>
        <v>Incumplido</v>
      </c>
      <c r="AB91" s="57">
        <v>1</v>
      </c>
      <c r="AC91" s="57">
        <v>1</v>
      </c>
      <c r="AD91" s="9" t="s">
        <v>1392</v>
      </c>
      <c r="AE91" s="9" t="s">
        <v>1392</v>
      </c>
      <c r="AF91" s="9" t="s">
        <v>1392</v>
      </c>
      <c r="AG91" s="9" t="s">
        <v>1392</v>
      </c>
      <c r="AH91" s="9" t="s">
        <v>1392</v>
      </c>
      <c r="AI91" s="56" t="s">
        <v>1271</v>
      </c>
      <c r="AJ91" s="39"/>
    </row>
    <row r="92" spans="1:36" s="66" customFormat="1" ht="409.5" hidden="1" x14ac:dyDescent="0.3">
      <c r="A92" s="10" t="s">
        <v>43</v>
      </c>
      <c r="B92" s="25" t="s">
        <v>1268</v>
      </c>
      <c r="C92" s="26" t="s">
        <v>338</v>
      </c>
      <c r="D92" s="26" t="s">
        <v>352</v>
      </c>
      <c r="E92" s="10" t="s">
        <v>626</v>
      </c>
      <c r="F92" s="10" t="s">
        <v>627</v>
      </c>
      <c r="G92" s="10" t="s">
        <v>694</v>
      </c>
      <c r="H92" s="9" t="s">
        <v>353</v>
      </c>
      <c r="I92" s="26" t="s">
        <v>354</v>
      </c>
      <c r="J92" s="10" t="s">
        <v>355</v>
      </c>
      <c r="K92" s="10" t="s">
        <v>355</v>
      </c>
      <c r="L92" s="10" t="s">
        <v>355</v>
      </c>
      <c r="M92" s="10" t="s">
        <v>80</v>
      </c>
      <c r="N92" s="10" t="s">
        <v>355</v>
      </c>
      <c r="O92" s="10" t="s">
        <v>355</v>
      </c>
      <c r="P92" s="140" t="s">
        <v>355</v>
      </c>
      <c r="Q92" s="15" t="s">
        <v>355</v>
      </c>
      <c r="R92" s="15"/>
      <c r="S92" s="27">
        <v>0</v>
      </c>
      <c r="T92" s="18" t="s">
        <v>1556</v>
      </c>
      <c r="U92" s="29"/>
      <c r="V92" s="29"/>
      <c r="W92" s="36" t="s">
        <v>356</v>
      </c>
      <c r="X92" s="36" t="s">
        <v>1912</v>
      </c>
      <c r="Y92" s="14" t="e">
        <f t="shared" ca="1" si="2"/>
        <v>#VALUE!</v>
      </c>
      <c r="Z92" s="31"/>
      <c r="AA92" s="9" t="e">
        <f ca="1">IF(AND($T92&lt;&gt;"Cumplido", $Q92&lt;&gt;"", $R92=""), IF($Q92-TODAY()&lt;=[1]Parametros!$M$2, IF($Q92-TODAY()&gt;=0, "Sí", "Vencido"), "No"), IF(AND($T92&lt;&gt;"Cumplido", $Q92&lt;&gt;"", $R92&lt;&gt;""), IF($R92&gt;$Q92, "Incumplido", "Cumplido en plazo"), ""))</f>
        <v>#VALUE!</v>
      </c>
      <c r="AB92" s="27"/>
      <c r="AC92" s="27"/>
      <c r="AD92" s="9"/>
      <c r="AE92" s="9"/>
      <c r="AF92" s="9"/>
      <c r="AG92" s="9"/>
      <c r="AH92" s="9"/>
      <c r="AI92" s="68" t="s">
        <v>1272</v>
      </c>
      <c r="AJ92" s="33"/>
    </row>
    <row r="93" spans="1:36" s="66" customFormat="1" ht="409.5" x14ac:dyDescent="0.3">
      <c r="A93" s="10" t="s">
        <v>43</v>
      </c>
      <c r="B93" s="25" t="s">
        <v>1267</v>
      </c>
      <c r="C93" s="26" t="s">
        <v>343</v>
      </c>
      <c r="D93" s="26" t="s">
        <v>1207</v>
      </c>
      <c r="E93" s="10" t="s">
        <v>1075</v>
      </c>
      <c r="F93" s="10" t="s">
        <v>1074</v>
      </c>
      <c r="G93" s="10" t="s">
        <v>694</v>
      </c>
      <c r="H93" s="9" t="s">
        <v>353</v>
      </c>
      <c r="I93" s="17" t="s">
        <v>845</v>
      </c>
      <c r="J93" s="10" t="s">
        <v>769</v>
      </c>
      <c r="K93" s="10" t="s">
        <v>1431</v>
      </c>
      <c r="L93" s="10" t="s">
        <v>1511</v>
      </c>
      <c r="M93" s="10" t="s">
        <v>347</v>
      </c>
      <c r="N93" s="10" t="s">
        <v>1829</v>
      </c>
      <c r="O93" s="10" t="s">
        <v>1829</v>
      </c>
      <c r="P93" s="15">
        <v>45288</v>
      </c>
      <c r="Q93" s="15">
        <v>45391</v>
      </c>
      <c r="R93" s="15">
        <v>45426</v>
      </c>
      <c r="S93" s="27">
        <v>1</v>
      </c>
      <c r="T93" s="55" t="s">
        <v>783</v>
      </c>
      <c r="U93" s="29"/>
      <c r="V93" s="29"/>
      <c r="W93" s="10" t="s">
        <v>1347</v>
      </c>
      <c r="X93" s="36" t="s">
        <v>1762</v>
      </c>
      <c r="Y93" s="14">
        <f t="shared" ca="1" si="2"/>
        <v>35</v>
      </c>
      <c r="Z93" s="31"/>
      <c r="AA93" s="9" t="str">
        <f ca="1">IF(AND($T93&lt;&gt;"Cumplido", $Q93&lt;&gt;"", $R93=""), IF($Q93-TODAY()&lt;=[1]Parametros!$M$2, IF($Q93-TODAY()&gt;=0, "Sí", "Vencido"), "No"), IF(AND($T93&lt;&gt;"Cumplido", $Q93&lt;&gt;"", $R93&lt;&gt;""), IF($R93&gt;$Q93, "Incumplido", "Cumplido en plazo"), ""))</f>
        <v>Incumplido</v>
      </c>
      <c r="AB93" s="37">
        <v>0.9</v>
      </c>
      <c r="AC93" s="57">
        <v>1</v>
      </c>
      <c r="AD93" s="9" t="s">
        <v>1393</v>
      </c>
      <c r="AE93" s="9" t="s">
        <v>1392</v>
      </c>
      <c r="AF93" s="9" t="s">
        <v>1392</v>
      </c>
      <c r="AG93" s="9" t="s">
        <v>1392</v>
      </c>
      <c r="AH93" s="9" t="s">
        <v>1392</v>
      </c>
      <c r="AI93" s="56" t="s">
        <v>1271</v>
      </c>
      <c r="AJ93" s="39"/>
    </row>
    <row r="94" spans="1:36" s="66" customFormat="1" ht="409.5" x14ac:dyDescent="0.3">
      <c r="A94" s="10" t="s">
        <v>43</v>
      </c>
      <c r="B94" s="25" t="s">
        <v>1267</v>
      </c>
      <c r="C94" s="26" t="s">
        <v>343</v>
      </c>
      <c r="D94" s="26" t="s">
        <v>1208</v>
      </c>
      <c r="E94" s="10" t="s">
        <v>1076</v>
      </c>
      <c r="F94" s="10" t="s">
        <v>1077</v>
      </c>
      <c r="G94" s="10" t="s">
        <v>694</v>
      </c>
      <c r="H94" s="9" t="s">
        <v>939</v>
      </c>
      <c r="I94" s="17" t="s">
        <v>846</v>
      </c>
      <c r="J94" s="10" t="s">
        <v>769</v>
      </c>
      <c r="K94" s="10" t="s">
        <v>1431</v>
      </c>
      <c r="L94" s="8" t="s">
        <v>1511</v>
      </c>
      <c r="M94" s="10" t="s">
        <v>347</v>
      </c>
      <c r="N94" s="10" t="s">
        <v>1829</v>
      </c>
      <c r="O94" s="10" t="s">
        <v>1829</v>
      </c>
      <c r="P94" s="15">
        <v>45288</v>
      </c>
      <c r="Q94" s="15">
        <v>45391</v>
      </c>
      <c r="R94" s="15">
        <v>45426</v>
      </c>
      <c r="S94" s="27">
        <v>1</v>
      </c>
      <c r="T94" s="55" t="s">
        <v>783</v>
      </c>
      <c r="U94" s="29"/>
      <c r="V94" s="29"/>
      <c r="W94" s="10" t="s">
        <v>1347</v>
      </c>
      <c r="X94" s="36" t="s">
        <v>1763</v>
      </c>
      <c r="Y94" s="14">
        <f t="shared" ca="1" si="2"/>
        <v>35</v>
      </c>
      <c r="Z94" s="31"/>
      <c r="AA94" s="9" t="str">
        <f ca="1">IF(AND($T94&lt;&gt;"Cumplido", $Q94&lt;&gt;"", $R94=""), IF($Q94-TODAY()&lt;=[1]Parametros!$M$2, IF($Q94-TODAY()&gt;=0, "Sí", "Vencido"), "No"), IF(AND($T94&lt;&gt;"Cumplido", $Q94&lt;&gt;"", $R94&lt;&gt;""), IF($R94&gt;$Q94, "Incumplido", "Cumplido en plazo"), ""))</f>
        <v>Incumplido</v>
      </c>
      <c r="AB94" s="37">
        <v>0.9</v>
      </c>
      <c r="AC94" s="57">
        <v>1</v>
      </c>
      <c r="AD94" s="9" t="s">
        <v>1393</v>
      </c>
      <c r="AE94" s="9" t="s">
        <v>1392</v>
      </c>
      <c r="AF94" s="9" t="s">
        <v>1392</v>
      </c>
      <c r="AG94" s="9" t="s">
        <v>1392</v>
      </c>
      <c r="AH94" s="9" t="s">
        <v>1392</v>
      </c>
      <c r="AI94" s="56" t="s">
        <v>1271</v>
      </c>
      <c r="AJ94" s="39"/>
    </row>
    <row r="95" spans="1:36" s="66" customFormat="1" ht="409.5" x14ac:dyDescent="0.3">
      <c r="A95" s="10" t="s">
        <v>43</v>
      </c>
      <c r="B95" s="25" t="s">
        <v>1267</v>
      </c>
      <c r="C95" s="26" t="s">
        <v>343</v>
      </c>
      <c r="D95" s="26" t="s">
        <v>1209</v>
      </c>
      <c r="E95" s="10" t="s">
        <v>1078</v>
      </c>
      <c r="F95" s="10" t="s">
        <v>1054</v>
      </c>
      <c r="G95" s="10" t="s">
        <v>694</v>
      </c>
      <c r="H95" s="9" t="s">
        <v>940</v>
      </c>
      <c r="I95" s="17" t="s">
        <v>847</v>
      </c>
      <c r="J95" s="10" t="s">
        <v>769</v>
      </c>
      <c r="K95" s="10" t="s">
        <v>1429</v>
      </c>
      <c r="L95" s="10" t="s">
        <v>1512</v>
      </c>
      <c r="M95" s="10" t="s">
        <v>347</v>
      </c>
      <c r="N95" s="10" t="s">
        <v>1829</v>
      </c>
      <c r="O95" s="10" t="s">
        <v>1829</v>
      </c>
      <c r="P95" s="15">
        <v>45288</v>
      </c>
      <c r="Q95" s="15">
        <v>45391</v>
      </c>
      <c r="R95" s="15">
        <v>45373</v>
      </c>
      <c r="S95" s="27">
        <v>1</v>
      </c>
      <c r="T95" s="55" t="s">
        <v>783</v>
      </c>
      <c r="U95" s="29"/>
      <c r="V95" s="29"/>
      <c r="W95" s="10" t="s">
        <v>1348</v>
      </c>
      <c r="X95" s="36" t="s">
        <v>1764</v>
      </c>
      <c r="Y95" s="14">
        <f t="shared" ca="1" si="2"/>
        <v>0</v>
      </c>
      <c r="Z95" s="31"/>
      <c r="AA95" s="9" t="str">
        <f ca="1">IF(AND($T95&lt;&gt;"Cumplido", $Q95&lt;&gt;"", $R95=""), IF($Q95-TODAY()&lt;=[1]Parametros!$M$2, IF($Q95-TODAY()&gt;=0, "Sí", "Vencido"), "No"), IF(AND($T95&lt;&gt;"Cumplido", $Q95&lt;&gt;"", $R95&lt;&gt;""), IF($R95&gt;$Q95, "Incumplido", "Cumplido en plazo"), ""))</f>
        <v>Cumplido en plazo</v>
      </c>
      <c r="AB95" s="57">
        <v>1</v>
      </c>
      <c r="AC95" s="57">
        <v>1</v>
      </c>
      <c r="AD95" s="9" t="s">
        <v>1392</v>
      </c>
      <c r="AE95" s="9" t="s">
        <v>1392</v>
      </c>
      <c r="AF95" s="9" t="s">
        <v>1392</v>
      </c>
      <c r="AG95" s="9" t="s">
        <v>1392</v>
      </c>
      <c r="AH95" s="9" t="s">
        <v>1392</v>
      </c>
      <c r="AI95" s="56" t="s">
        <v>1271</v>
      </c>
      <c r="AJ95" s="39"/>
    </row>
    <row r="96" spans="1:36" s="66" customFormat="1" ht="409.5" x14ac:dyDescent="0.3">
      <c r="A96" s="10" t="s">
        <v>43</v>
      </c>
      <c r="B96" s="25" t="s">
        <v>1267</v>
      </c>
      <c r="C96" s="26" t="s">
        <v>343</v>
      </c>
      <c r="D96" s="26" t="s">
        <v>1210</v>
      </c>
      <c r="E96" s="10" t="s">
        <v>1079</v>
      </c>
      <c r="F96" s="10" t="s">
        <v>1080</v>
      </c>
      <c r="G96" s="10" t="s">
        <v>694</v>
      </c>
      <c r="H96" s="9" t="s">
        <v>941</v>
      </c>
      <c r="I96" s="17" t="s">
        <v>847</v>
      </c>
      <c r="J96" s="10" t="s">
        <v>769</v>
      </c>
      <c r="K96" s="10" t="s">
        <v>1429</v>
      </c>
      <c r="L96" s="10" t="s">
        <v>1513</v>
      </c>
      <c r="M96" s="10" t="s">
        <v>347</v>
      </c>
      <c r="N96" s="10" t="s">
        <v>1829</v>
      </c>
      <c r="O96" s="10" t="s">
        <v>1829</v>
      </c>
      <c r="P96" s="15">
        <v>45288</v>
      </c>
      <c r="Q96" s="15">
        <v>45391</v>
      </c>
      <c r="R96" s="15">
        <v>45373</v>
      </c>
      <c r="S96" s="27">
        <v>1</v>
      </c>
      <c r="T96" s="55" t="s">
        <v>783</v>
      </c>
      <c r="U96" s="29"/>
      <c r="V96" s="29"/>
      <c r="W96" s="10" t="s">
        <v>1349</v>
      </c>
      <c r="X96" s="36" t="s">
        <v>1765</v>
      </c>
      <c r="Y96" s="14">
        <f t="shared" ca="1" si="2"/>
        <v>0</v>
      </c>
      <c r="Z96" s="31"/>
      <c r="AA96" s="9" t="str">
        <f ca="1">IF(AND($T96&lt;&gt;"Cumplido", $Q96&lt;&gt;"", $R96=""), IF($Q96-TODAY()&lt;=[1]Parametros!$M$2, IF($Q96-TODAY()&gt;=0, "Sí", "Vencido"), "No"), IF(AND($T96&lt;&gt;"Cumplido", $Q96&lt;&gt;"", $R96&lt;&gt;""), IF($R96&gt;$Q96, "Incumplido", "Cumplido en plazo"), ""))</f>
        <v>Cumplido en plazo</v>
      </c>
      <c r="AB96" s="57">
        <v>1</v>
      </c>
      <c r="AC96" s="57">
        <v>1</v>
      </c>
      <c r="AD96" s="9" t="s">
        <v>1392</v>
      </c>
      <c r="AE96" s="9" t="s">
        <v>1392</v>
      </c>
      <c r="AF96" s="9" t="s">
        <v>1392</v>
      </c>
      <c r="AG96" s="9" t="s">
        <v>1392</v>
      </c>
      <c r="AH96" s="9" t="s">
        <v>1392</v>
      </c>
      <c r="AI96" s="56" t="s">
        <v>1271</v>
      </c>
      <c r="AJ96" s="39"/>
    </row>
    <row r="97" spans="1:36" s="66" customFormat="1" ht="409.5" x14ac:dyDescent="0.3">
      <c r="A97" s="10" t="s">
        <v>43</v>
      </c>
      <c r="B97" s="25" t="s">
        <v>1267</v>
      </c>
      <c r="C97" s="26" t="s">
        <v>343</v>
      </c>
      <c r="D97" s="26" t="s">
        <v>1211</v>
      </c>
      <c r="E97" s="10" t="s">
        <v>1081</v>
      </c>
      <c r="F97" s="10" t="s">
        <v>1082</v>
      </c>
      <c r="G97" s="10" t="s">
        <v>694</v>
      </c>
      <c r="H97" s="9" t="s">
        <v>942</v>
      </c>
      <c r="I97" s="17" t="s">
        <v>848</v>
      </c>
      <c r="J97" s="10" t="s">
        <v>769</v>
      </c>
      <c r="K97" s="10" t="s">
        <v>1432</v>
      </c>
      <c r="L97" s="10" t="s">
        <v>1514</v>
      </c>
      <c r="M97" s="10" t="s">
        <v>347</v>
      </c>
      <c r="N97" s="10" t="s">
        <v>1829</v>
      </c>
      <c r="O97" s="10" t="s">
        <v>1829</v>
      </c>
      <c r="P97" s="15">
        <v>45288</v>
      </c>
      <c r="Q97" s="15">
        <v>45310</v>
      </c>
      <c r="R97" s="15">
        <v>45426</v>
      </c>
      <c r="S97" s="27">
        <v>1</v>
      </c>
      <c r="T97" s="55" t="s">
        <v>783</v>
      </c>
      <c r="U97" s="29"/>
      <c r="V97" s="29"/>
      <c r="W97" s="10" t="s">
        <v>1350</v>
      </c>
      <c r="X97" s="36" t="s">
        <v>1766</v>
      </c>
      <c r="Y97" s="14">
        <f t="shared" ca="1" si="2"/>
        <v>116</v>
      </c>
      <c r="Z97" s="31"/>
      <c r="AA97" s="9" t="str">
        <f ca="1">IF(AND($T97&lt;&gt;"Cumplido", $Q97&lt;&gt;"", $R97=""), IF($Q97-TODAY()&lt;=[1]Parametros!$M$2, IF($Q97-TODAY()&gt;=0, "Sí", "Vencido"), "No"), IF(AND($T97&lt;&gt;"Cumplido", $Q97&lt;&gt;"", $R97&lt;&gt;""), IF($R97&gt;$Q97, "Incumplido", "Cumplido en plazo"), ""))</f>
        <v>Incumplido</v>
      </c>
      <c r="AB97" s="37">
        <v>0.85</v>
      </c>
      <c r="AC97" s="57">
        <v>1</v>
      </c>
      <c r="AD97" s="9" t="s">
        <v>1393</v>
      </c>
      <c r="AE97" s="9" t="s">
        <v>1392</v>
      </c>
      <c r="AF97" s="9" t="s">
        <v>1392</v>
      </c>
      <c r="AG97" s="9" t="s">
        <v>1392</v>
      </c>
      <c r="AH97" s="9" t="s">
        <v>1392</v>
      </c>
      <c r="AI97" s="56" t="s">
        <v>1271</v>
      </c>
      <c r="AJ97" s="39"/>
    </row>
    <row r="98" spans="1:36" s="66" customFormat="1" ht="409.5" x14ac:dyDescent="0.3">
      <c r="A98" s="10" t="s">
        <v>43</v>
      </c>
      <c r="B98" s="25" t="s">
        <v>1267</v>
      </c>
      <c r="C98" s="26" t="s">
        <v>343</v>
      </c>
      <c r="D98" s="26" t="s">
        <v>1212</v>
      </c>
      <c r="E98" s="10" t="s">
        <v>1083</v>
      </c>
      <c r="F98" s="10" t="s">
        <v>1084</v>
      </c>
      <c r="G98" s="10" t="s">
        <v>694</v>
      </c>
      <c r="H98" s="9" t="s">
        <v>943</v>
      </c>
      <c r="I98" s="17" t="s">
        <v>849</v>
      </c>
      <c r="J98" s="10" t="s">
        <v>769</v>
      </c>
      <c r="K98" s="10" t="s">
        <v>710</v>
      </c>
      <c r="L98" s="10" t="s">
        <v>1515</v>
      </c>
      <c r="M98" s="10" t="s">
        <v>347</v>
      </c>
      <c r="N98" s="10" t="s">
        <v>1829</v>
      </c>
      <c r="O98" s="10" t="s">
        <v>1829</v>
      </c>
      <c r="P98" s="15">
        <v>45288</v>
      </c>
      <c r="Q98" s="15">
        <v>45335</v>
      </c>
      <c r="R98" s="15" t="s">
        <v>1551</v>
      </c>
      <c r="S98" s="27">
        <v>1</v>
      </c>
      <c r="T98" s="55" t="s">
        <v>783</v>
      </c>
      <c r="U98" s="29"/>
      <c r="V98" s="29"/>
      <c r="W98" s="10" t="s">
        <v>1351</v>
      </c>
      <c r="X98" s="36" t="s">
        <v>1767</v>
      </c>
      <c r="Y98" s="14" t="e">
        <f t="shared" ca="1" si="2"/>
        <v>#VALUE!</v>
      </c>
      <c r="Z98" s="31"/>
      <c r="AA98" s="9" t="str">
        <f ca="1">IF(AND($T98&lt;&gt;"Cumplido", $Q98&lt;&gt;"", $R98=""), IF($Q98-TODAY()&lt;=[1]Parametros!$M$2, IF($Q98-TODAY()&gt;=0, "Sí", "Vencido"), "No"), IF(AND($T98&lt;&gt;"Cumplido", $Q98&lt;&gt;"", $R98&lt;&gt;""), IF($R98&gt;$Q98, "Incumplido", "Cumplido en plazo"), ""))</f>
        <v>Incumplido</v>
      </c>
      <c r="AB98" s="37">
        <v>0.9</v>
      </c>
      <c r="AC98" s="57">
        <v>1</v>
      </c>
      <c r="AD98" s="9" t="s">
        <v>1393</v>
      </c>
      <c r="AE98" s="9" t="s">
        <v>1392</v>
      </c>
      <c r="AF98" s="9" t="s">
        <v>1392</v>
      </c>
      <c r="AG98" s="9" t="s">
        <v>1392</v>
      </c>
      <c r="AH98" s="9" t="s">
        <v>1392</v>
      </c>
      <c r="AI98" s="56" t="s">
        <v>1271</v>
      </c>
      <c r="AJ98" s="39"/>
    </row>
    <row r="99" spans="1:36" s="66" customFormat="1" ht="409.5" x14ac:dyDescent="0.3">
      <c r="A99" s="10" t="s">
        <v>43</v>
      </c>
      <c r="B99" s="25" t="s">
        <v>1267</v>
      </c>
      <c r="C99" s="26" t="s">
        <v>343</v>
      </c>
      <c r="D99" s="26" t="s">
        <v>1213</v>
      </c>
      <c r="E99" s="10" t="s">
        <v>1085</v>
      </c>
      <c r="F99" s="10" t="s">
        <v>1086</v>
      </c>
      <c r="G99" s="10" t="s">
        <v>694</v>
      </c>
      <c r="H99" s="9" t="s">
        <v>944</v>
      </c>
      <c r="I99" s="17" t="s">
        <v>850</v>
      </c>
      <c r="J99" s="10" t="s">
        <v>769</v>
      </c>
      <c r="K99" s="10" t="s">
        <v>1432</v>
      </c>
      <c r="L99" s="10" t="s">
        <v>1516</v>
      </c>
      <c r="M99" s="10" t="s">
        <v>347</v>
      </c>
      <c r="N99" s="10" t="s">
        <v>1829</v>
      </c>
      <c r="O99" s="10" t="s">
        <v>1829</v>
      </c>
      <c r="P99" s="15">
        <v>45288</v>
      </c>
      <c r="Q99" s="15">
        <v>45306</v>
      </c>
      <c r="R99" s="15">
        <v>45338</v>
      </c>
      <c r="S99" s="27">
        <v>1</v>
      </c>
      <c r="T99" s="55" t="s">
        <v>783</v>
      </c>
      <c r="U99" s="29"/>
      <c r="V99" s="29"/>
      <c r="W99" s="10" t="s">
        <v>1352</v>
      </c>
      <c r="X99" s="36" t="s">
        <v>1768</v>
      </c>
      <c r="Y99" s="14">
        <f t="shared" ca="1" si="2"/>
        <v>32</v>
      </c>
      <c r="Z99" s="31"/>
      <c r="AA99" s="9" t="str">
        <f ca="1">IF(AND($T99&lt;&gt;"Cumplido", $Q99&lt;&gt;"", $R99=""), IF($Q99-TODAY()&lt;=[1]Parametros!$M$2, IF($Q99-TODAY()&gt;=0, "Sí", "Vencido"), "No"), IF(AND($T99&lt;&gt;"Cumplido", $Q99&lt;&gt;"", $R99&lt;&gt;""), IF($R99&gt;$Q99, "Incumplido", "Cumplido en plazo"), ""))</f>
        <v>Incumplido</v>
      </c>
      <c r="AB99" s="37">
        <v>0.9</v>
      </c>
      <c r="AC99" s="57">
        <v>1</v>
      </c>
      <c r="AD99" s="9" t="s">
        <v>1392</v>
      </c>
      <c r="AE99" s="9" t="s">
        <v>1392</v>
      </c>
      <c r="AF99" s="9" t="s">
        <v>1392</v>
      </c>
      <c r="AG99" s="9" t="s">
        <v>1392</v>
      </c>
      <c r="AH99" s="9" t="s">
        <v>1392</v>
      </c>
      <c r="AI99" s="56" t="s">
        <v>1271</v>
      </c>
      <c r="AJ99" s="39"/>
    </row>
    <row r="100" spans="1:36" ht="409.5" x14ac:dyDescent="0.3">
      <c r="A100" s="24" t="s">
        <v>43</v>
      </c>
      <c r="B100" s="25" t="s">
        <v>1267</v>
      </c>
      <c r="C100" s="26" t="s">
        <v>343</v>
      </c>
      <c r="D100" s="26" t="s">
        <v>1214</v>
      </c>
      <c r="E100" s="10" t="s">
        <v>1087</v>
      </c>
      <c r="F100" s="10" t="s">
        <v>1088</v>
      </c>
      <c r="G100" s="10" t="s">
        <v>694</v>
      </c>
      <c r="H100" s="9" t="s">
        <v>945</v>
      </c>
      <c r="I100" s="17" t="s">
        <v>851</v>
      </c>
      <c r="J100" s="10" t="s">
        <v>769</v>
      </c>
      <c r="K100" s="10" t="s">
        <v>1432</v>
      </c>
      <c r="L100" s="10" t="s">
        <v>1517</v>
      </c>
      <c r="M100" s="10" t="s">
        <v>347</v>
      </c>
      <c r="N100" s="10" t="s">
        <v>1829</v>
      </c>
      <c r="O100" s="10" t="s">
        <v>1829</v>
      </c>
      <c r="P100" s="15">
        <v>45288</v>
      </c>
      <c r="Q100" s="15">
        <v>45626</v>
      </c>
      <c r="R100" s="15">
        <v>45386</v>
      </c>
      <c r="S100" s="27">
        <v>1</v>
      </c>
      <c r="T100" s="55" t="s">
        <v>783</v>
      </c>
      <c r="U100" s="29"/>
      <c r="V100" s="29"/>
      <c r="W100" s="10" t="s">
        <v>1353</v>
      </c>
      <c r="X100" s="36" t="s">
        <v>1769</v>
      </c>
      <c r="Y100" s="14" t="e">
        <f ca="1">IF(AND(#REF!="", $Q100&lt;&gt;""), MAX(0, TODAY()-$Q100), IF(AND(#REF!&lt;&gt;"", $Q100&lt;&gt;""), MAX(0,#REF!- $Q100), ""))</f>
        <v>#REF!</v>
      </c>
      <c r="Z100" s="31"/>
      <c r="AA100" s="9" t="str">
        <f ca="1">IF(AND($T100&lt;&gt;"Cumplido", $Q100&lt;&gt;"", $R100=""), IF($Q100-TODAY()&lt;=[1]Parametros!$M$2, IF($Q100-TODAY()&gt;=0, "Sí", "Vencido"), "No"), IF(AND($T100&lt;&gt;"Cumplido", $Q100&lt;&gt;"", $R100&lt;&gt;""), IF($R100&gt;$Q100, "Incumplido", "Cumplido en plazo"), ""))</f>
        <v>Cumplido en plazo</v>
      </c>
      <c r="AB100" s="27">
        <v>1</v>
      </c>
      <c r="AC100" s="27">
        <v>1</v>
      </c>
      <c r="AD100" s="9" t="s">
        <v>1392</v>
      </c>
      <c r="AE100" s="9" t="s">
        <v>1392</v>
      </c>
      <c r="AF100" s="9" t="s">
        <v>1392</v>
      </c>
      <c r="AG100" s="9" t="s">
        <v>1392</v>
      </c>
      <c r="AH100" s="9" t="s">
        <v>1392</v>
      </c>
      <c r="AI100" s="56" t="s">
        <v>1271</v>
      </c>
      <c r="AJ100" s="39"/>
    </row>
    <row r="101" spans="1:36" s="66" customFormat="1" ht="409.5" x14ac:dyDescent="0.3">
      <c r="A101" s="24" t="s">
        <v>43</v>
      </c>
      <c r="B101" s="25" t="s">
        <v>1267</v>
      </c>
      <c r="C101" s="26" t="s">
        <v>343</v>
      </c>
      <c r="D101" s="26" t="s">
        <v>1214</v>
      </c>
      <c r="E101" s="10" t="s">
        <v>1087</v>
      </c>
      <c r="F101" s="10" t="s">
        <v>1088</v>
      </c>
      <c r="G101" s="10" t="s">
        <v>694</v>
      </c>
      <c r="H101" s="9" t="s">
        <v>945</v>
      </c>
      <c r="I101" s="17" t="s">
        <v>1552</v>
      </c>
      <c r="J101" s="10" t="s">
        <v>769</v>
      </c>
      <c r="K101" s="10" t="s">
        <v>1432</v>
      </c>
      <c r="L101" s="10" t="s">
        <v>1517</v>
      </c>
      <c r="M101" s="10" t="s">
        <v>347</v>
      </c>
      <c r="N101" s="10" t="s">
        <v>1829</v>
      </c>
      <c r="O101" s="10" t="s">
        <v>1829</v>
      </c>
      <c r="P101" s="15">
        <v>45288</v>
      </c>
      <c r="Q101" s="15">
        <v>45626</v>
      </c>
      <c r="R101" s="15">
        <v>45406</v>
      </c>
      <c r="S101" s="27">
        <v>1</v>
      </c>
      <c r="T101" s="55" t="s">
        <v>783</v>
      </c>
      <c r="U101" s="29"/>
      <c r="V101" s="29"/>
      <c r="W101" s="10" t="s">
        <v>1354</v>
      </c>
      <c r="X101" s="36" t="s">
        <v>1770</v>
      </c>
      <c r="Y101" s="14">
        <f ca="1">IF(AND($R100="", $Q101&lt;&gt;""), MAX(0, TODAY()-$Q101), IF(AND($R100&lt;&gt;"", $Q101&lt;&gt;""), MAX(0, $R100-$Q101), ""))</f>
        <v>0</v>
      </c>
      <c r="Z101" s="31"/>
      <c r="AA101" s="9" t="str">
        <f ca="1">IF(AND($T101&lt;&gt;"Cumplido", $Q101&lt;&gt;"", $R101=""), IF($Q101-TODAY()&lt;=[1]Parametros!$M$2, IF($Q101-TODAY()&gt;=0, "Sí", "Vencido"), "No"), IF(AND($T101&lt;&gt;"Cumplido", $Q101&lt;&gt;"", $R101&lt;&gt;""), IF($R101&gt;$Q101, "Incumplido", "Cumplido en plazo"), ""))</f>
        <v>Cumplido en plazo</v>
      </c>
      <c r="AB101" s="27">
        <v>1</v>
      </c>
      <c r="AC101" s="27">
        <v>1</v>
      </c>
      <c r="AD101" s="9" t="s">
        <v>1392</v>
      </c>
      <c r="AE101" s="9" t="s">
        <v>1392</v>
      </c>
      <c r="AF101" s="9" t="s">
        <v>1392</v>
      </c>
      <c r="AG101" s="9" t="s">
        <v>1392</v>
      </c>
      <c r="AH101" s="9" t="s">
        <v>1392</v>
      </c>
      <c r="AI101" s="56" t="s">
        <v>1271</v>
      </c>
      <c r="AJ101" s="39"/>
    </row>
    <row r="102" spans="1:36" s="66" customFormat="1" ht="409.5" x14ac:dyDescent="0.3">
      <c r="A102" s="24" t="s">
        <v>43</v>
      </c>
      <c r="B102" s="25" t="s">
        <v>1267</v>
      </c>
      <c r="C102" s="26" t="s">
        <v>343</v>
      </c>
      <c r="D102" s="26" t="s">
        <v>1215</v>
      </c>
      <c r="E102" s="10" t="s">
        <v>1089</v>
      </c>
      <c r="F102" s="10" t="s">
        <v>1090</v>
      </c>
      <c r="G102" s="10" t="s">
        <v>694</v>
      </c>
      <c r="H102" s="9" t="s">
        <v>946</v>
      </c>
      <c r="I102" s="17" t="s">
        <v>851</v>
      </c>
      <c r="J102" s="10" t="s">
        <v>769</v>
      </c>
      <c r="K102" s="10" t="s">
        <v>1432</v>
      </c>
      <c r="L102" s="10" t="s">
        <v>1517</v>
      </c>
      <c r="M102" s="10" t="s">
        <v>347</v>
      </c>
      <c r="N102" s="10" t="s">
        <v>1829</v>
      </c>
      <c r="O102" s="10" t="s">
        <v>1829</v>
      </c>
      <c r="P102" s="15">
        <v>45288</v>
      </c>
      <c r="Q102" s="15">
        <v>45641</v>
      </c>
      <c r="R102" s="15">
        <v>45386</v>
      </c>
      <c r="S102" s="27">
        <v>1</v>
      </c>
      <c r="T102" s="55" t="s">
        <v>783</v>
      </c>
      <c r="U102" s="29"/>
      <c r="V102" s="29"/>
      <c r="W102" s="10" t="s">
        <v>1353</v>
      </c>
      <c r="X102" s="36" t="s">
        <v>1771</v>
      </c>
      <c r="Y102" s="14">
        <f t="shared" ref="Y102:Y133" ca="1" si="3">IF(AND($R102="", $Q102&lt;&gt;""), MAX(0, TODAY()-$Q102), IF(AND($R102&lt;&gt;"", $Q102&lt;&gt;""), MAX(0, $R102-$Q102), ""))</f>
        <v>0</v>
      </c>
      <c r="Z102" s="31"/>
      <c r="AA102" s="9" t="str">
        <f ca="1">IF(AND($T102&lt;&gt;"Cumplido", $Q102&lt;&gt;"", $R102=""), IF($Q102-TODAY()&lt;=[1]Parametros!$M$2, IF($Q102-TODAY()&gt;=0, "Sí", "Vencido"), "No"), IF(AND($T102&lt;&gt;"Cumplido", $Q102&lt;&gt;"", $R102&lt;&gt;""), IF($R102&gt;$Q102, "Incumplido", "Cumplido en plazo"), ""))</f>
        <v>Cumplido en plazo</v>
      </c>
      <c r="AB102" s="27">
        <v>1</v>
      </c>
      <c r="AC102" s="27">
        <v>1</v>
      </c>
      <c r="AD102" s="9" t="s">
        <v>1392</v>
      </c>
      <c r="AE102" s="9" t="s">
        <v>1392</v>
      </c>
      <c r="AF102" s="9" t="s">
        <v>1392</v>
      </c>
      <c r="AG102" s="9" t="s">
        <v>1392</v>
      </c>
      <c r="AH102" s="9" t="s">
        <v>1392</v>
      </c>
      <c r="AI102" s="56" t="s">
        <v>1271</v>
      </c>
      <c r="AJ102" s="39"/>
    </row>
    <row r="103" spans="1:36" ht="409.5" x14ac:dyDescent="0.3">
      <c r="A103" s="24" t="s">
        <v>43</v>
      </c>
      <c r="B103" s="25" t="s">
        <v>1267</v>
      </c>
      <c r="C103" s="26" t="s">
        <v>343</v>
      </c>
      <c r="D103" s="26" t="s">
        <v>1215</v>
      </c>
      <c r="E103" s="10" t="s">
        <v>1089</v>
      </c>
      <c r="F103" s="10" t="s">
        <v>1090</v>
      </c>
      <c r="G103" s="10" t="s">
        <v>694</v>
      </c>
      <c r="H103" s="9" t="s">
        <v>946</v>
      </c>
      <c r="I103" s="17" t="s">
        <v>1552</v>
      </c>
      <c r="J103" s="10" t="s">
        <v>769</v>
      </c>
      <c r="K103" s="10" t="s">
        <v>1433</v>
      </c>
      <c r="L103" s="10" t="s">
        <v>1518</v>
      </c>
      <c r="M103" s="10" t="s">
        <v>347</v>
      </c>
      <c r="N103" s="10" t="s">
        <v>1829</v>
      </c>
      <c r="O103" s="10" t="s">
        <v>1829</v>
      </c>
      <c r="P103" s="15">
        <v>45288</v>
      </c>
      <c r="Q103" s="15">
        <v>45351</v>
      </c>
      <c r="R103" s="15">
        <v>45406</v>
      </c>
      <c r="S103" s="27">
        <v>1</v>
      </c>
      <c r="T103" s="55" t="s">
        <v>783</v>
      </c>
      <c r="U103" s="29"/>
      <c r="V103" s="29"/>
      <c r="W103" s="10" t="s">
        <v>1355</v>
      </c>
      <c r="X103" s="36" t="s">
        <v>1772</v>
      </c>
      <c r="Y103" s="14">
        <f t="shared" ca="1" si="3"/>
        <v>55</v>
      </c>
      <c r="Z103" s="31"/>
      <c r="AA103" s="9" t="str">
        <f ca="1">IF(AND($T103&lt;&gt;"Cumplido", $Q103&lt;&gt;"", $R103=""), IF($Q103-TODAY()&lt;=[1]Parametros!$M$2, IF($Q103-TODAY()&gt;=0, "Sí", "Vencido"), "No"), IF(AND($T103&lt;&gt;"Cumplido", $Q103&lt;&gt;"", $R103&lt;&gt;""), IF($R103&gt;$Q103, "Incumplido", "Cumplido en plazo"), ""))</f>
        <v>Incumplido</v>
      </c>
      <c r="AB103" s="27">
        <v>1</v>
      </c>
      <c r="AC103" s="27">
        <v>1</v>
      </c>
      <c r="AD103" s="9" t="s">
        <v>1392</v>
      </c>
      <c r="AE103" s="9" t="s">
        <v>1392</v>
      </c>
      <c r="AF103" s="9" t="s">
        <v>1392</v>
      </c>
      <c r="AG103" s="9" t="s">
        <v>1392</v>
      </c>
      <c r="AH103" s="9" t="s">
        <v>1392</v>
      </c>
      <c r="AI103" s="56" t="s">
        <v>1271</v>
      </c>
      <c r="AJ103" s="39"/>
    </row>
    <row r="104" spans="1:36" ht="409.5" x14ac:dyDescent="0.3">
      <c r="A104" s="24" t="s">
        <v>43</v>
      </c>
      <c r="B104" s="25" t="s">
        <v>1267</v>
      </c>
      <c r="C104" s="26" t="s">
        <v>343</v>
      </c>
      <c r="D104" s="26" t="s">
        <v>1216</v>
      </c>
      <c r="E104" s="10" t="s">
        <v>1091</v>
      </c>
      <c r="F104" s="10" t="s">
        <v>1092</v>
      </c>
      <c r="G104" s="10" t="s">
        <v>694</v>
      </c>
      <c r="H104" s="9" t="s">
        <v>947</v>
      </c>
      <c r="I104" s="17" t="s">
        <v>852</v>
      </c>
      <c r="J104" s="10" t="s">
        <v>769</v>
      </c>
      <c r="K104" s="10" t="s">
        <v>710</v>
      </c>
      <c r="L104" s="10" t="s">
        <v>1515</v>
      </c>
      <c r="M104" s="10" t="s">
        <v>347</v>
      </c>
      <c r="N104" s="10" t="s">
        <v>1829</v>
      </c>
      <c r="O104" s="10" t="s">
        <v>1829</v>
      </c>
      <c r="P104" s="15">
        <v>45288</v>
      </c>
      <c r="Q104" s="15">
        <v>45337</v>
      </c>
      <c r="R104" s="15">
        <v>45330</v>
      </c>
      <c r="S104" s="27">
        <v>1</v>
      </c>
      <c r="T104" s="55" t="s">
        <v>783</v>
      </c>
      <c r="U104" s="29"/>
      <c r="V104" s="29"/>
      <c r="W104" s="10" t="s">
        <v>1553</v>
      </c>
      <c r="X104" s="36" t="s">
        <v>1773</v>
      </c>
      <c r="Y104" s="14">
        <f t="shared" ca="1" si="3"/>
        <v>0</v>
      </c>
      <c r="Z104" s="31"/>
      <c r="AA104" s="9" t="str">
        <f ca="1">IF(AND($T104&lt;&gt;"Cumplido", $Q104&lt;&gt;"", $R104=""), IF($Q104-TODAY()&lt;=[1]Parametros!$M$2, IF($Q104-TODAY()&gt;=0, "Sí", "Vencido"), "No"), IF(AND($T104&lt;&gt;"Cumplido", $Q104&lt;&gt;"", $R104&lt;&gt;""), IF($R104&gt;$Q104, "Incumplido", "Cumplido en plazo"), ""))</f>
        <v>Cumplido en plazo</v>
      </c>
      <c r="AB104" s="27">
        <v>1</v>
      </c>
      <c r="AC104" s="27">
        <v>1</v>
      </c>
      <c r="AD104" s="9" t="s">
        <v>1392</v>
      </c>
      <c r="AE104" s="9" t="s">
        <v>1392</v>
      </c>
      <c r="AF104" s="9" t="s">
        <v>1392</v>
      </c>
      <c r="AG104" s="9" t="s">
        <v>1392</v>
      </c>
      <c r="AH104" s="9" t="s">
        <v>1392</v>
      </c>
      <c r="AI104" s="56" t="s">
        <v>1271</v>
      </c>
      <c r="AJ104" s="39"/>
    </row>
    <row r="105" spans="1:36" ht="409.5" x14ac:dyDescent="0.3">
      <c r="A105" s="24" t="s">
        <v>43</v>
      </c>
      <c r="B105" s="25" t="s">
        <v>1267</v>
      </c>
      <c r="C105" s="26" t="s">
        <v>343</v>
      </c>
      <c r="D105" s="26" t="s">
        <v>1217</v>
      </c>
      <c r="E105" s="10" t="s">
        <v>1093</v>
      </c>
      <c r="F105" s="10" t="s">
        <v>1094</v>
      </c>
      <c r="G105" s="10" t="s">
        <v>694</v>
      </c>
      <c r="H105" s="9" t="s">
        <v>948</v>
      </c>
      <c r="I105" s="17" t="s">
        <v>853</v>
      </c>
      <c r="J105" s="10" t="s">
        <v>769</v>
      </c>
      <c r="K105" s="10" t="s">
        <v>1434</v>
      </c>
      <c r="L105" s="10" t="s">
        <v>1519</v>
      </c>
      <c r="M105" s="10" t="s">
        <v>347</v>
      </c>
      <c r="N105" s="10" t="s">
        <v>1829</v>
      </c>
      <c r="O105" s="10" t="s">
        <v>1829</v>
      </c>
      <c r="P105" s="15">
        <v>45288</v>
      </c>
      <c r="Q105" s="15">
        <v>45641</v>
      </c>
      <c r="R105" s="15">
        <v>45412</v>
      </c>
      <c r="S105" s="27">
        <v>1</v>
      </c>
      <c r="T105" s="55" t="s">
        <v>783</v>
      </c>
      <c r="U105" s="29"/>
      <c r="V105" s="29"/>
      <c r="W105" s="10" t="s">
        <v>1356</v>
      </c>
      <c r="X105" s="36" t="s">
        <v>1774</v>
      </c>
      <c r="Y105" s="14">
        <f t="shared" ca="1" si="3"/>
        <v>0</v>
      </c>
      <c r="Z105" s="31"/>
      <c r="AA105" s="9" t="str">
        <f ca="1">IF(AND($T105&lt;&gt;"Cumplido", $Q105&lt;&gt;"", $R105=""), IF($Q105-TODAY()&lt;=[1]Parametros!$M$2, IF($Q105-TODAY()&gt;=0, "Sí", "Vencido"), "No"), IF(AND($T105&lt;&gt;"Cumplido", $Q105&lt;&gt;"", $R105&lt;&gt;""), IF($R105&gt;$Q105, "Incumplido", "Cumplido en plazo"), ""))</f>
        <v>Cumplido en plazo</v>
      </c>
      <c r="AB105" s="27">
        <v>1</v>
      </c>
      <c r="AC105" s="27">
        <v>1</v>
      </c>
      <c r="AD105" s="9" t="s">
        <v>1392</v>
      </c>
      <c r="AE105" s="9" t="s">
        <v>1392</v>
      </c>
      <c r="AF105" s="9" t="s">
        <v>1392</v>
      </c>
      <c r="AG105" s="9" t="s">
        <v>1392</v>
      </c>
      <c r="AH105" s="9" t="s">
        <v>1392</v>
      </c>
      <c r="AI105" s="9" t="s">
        <v>1271</v>
      </c>
      <c r="AJ105" s="39"/>
    </row>
    <row r="106" spans="1:36" ht="409.5" x14ac:dyDescent="0.3">
      <c r="A106" s="24" t="s">
        <v>43</v>
      </c>
      <c r="B106" s="25" t="s">
        <v>1267</v>
      </c>
      <c r="C106" s="26" t="s">
        <v>343</v>
      </c>
      <c r="D106" s="26" t="s">
        <v>1218</v>
      </c>
      <c r="E106" s="10" t="s">
        <v>1095</v>
      </c>
      <c r="F106" s="10" t="s">
        <v>1096</v>
      </c>
      <c r="G106" s="10" t="s">
        <v>694</v>
      </c>
      <c r="H106" s="9" t="s">
        <v>949</v>
      </c>
      <c r="I106" s="17" t="s">
        <v>854</v>
      </c>
      <c r="J106" s="10" t="s">
        <v>769</v>
      </c>
      <c r="K106" s="10" t="s">
        <v>1429</v>
      </c>
      <c r="L106" s="10" t="s">
        <v>1520</v>
      </c>
      <c r="M106" s="10" t="s">
        <v>347</v>
      </c>
      <c r="N106" s="10" t="s">
        <v>1829</v>
      </c>
      <c r="O106" s="10" t="s">
        <v>1829</v>
      </c>
      <c r="P106" s="15">
        <v>45288</v>
      </c>
      <c r="Q106" s="15">
        <v>45379</v>
      </c>
      <c r="R106" s="15">
        <v>45390</v>
      </c>
      <c r="S106" s="27">
        <v>1</v>
      </c>
      <c r="T106" s="55" t="s">
        <v>783</v>
      </c>
      <c r="U106" s="29"/>
      <c r="V106" s="29"/>
      <c r="W106" s="10" t="s">
        <v>1357</v>
      </c>
      <c r="X106" s="36" t="s">
        <v>1775</v>
      </c>
      <c r="Y106" s="14">
        <f t="shared" ca="1" si="3"/>
        <v>11</v>
      </c>
      <c r="Z106" s="31"/>
      <c r="AA106" s="9" t="str">
        <f ca="1">IF(AND($T106&lt;&gt;"Cumplido", $Q106&lt;&gt;"", $R106=""), IF($Q106-TODAY()&lt;=[1]Parametros!$M$2, IF($Q106-TODAY()&gt;=0, "Sí", "Vencido"), "No"), IF(AND($T106&lt;&gt;"Cumplido", $Q106&lt;&gt;"", $R106&lt;&gt;""), IF($R106&gt;$Q106, "Incumplido", "Cumplido en plazo"), ""))</f>
        <v>Incumplido</v>
      </c>
      <c r="AB106" s="27">
        <v>0.9</v>
      </c>
      <c r="AC106" s="27">
        <v>1</v>
      </c>
      <c r="AD106" s="9" t="s">
        <v>1393</v>
      </c>
      <c r="AE106" s="9" t="s">
        <v>1392</v>
      </c>
      <c r="AF106" s="9" t="s">
        <v>1392</v>
      </c>
      <c r="AG106" s="9" t="s">
        <v>1392</v>
      </c>
      <c r="AH106" s="9" t="s">
        <v>1392</v>
      </c>
      <c r="AI106" s="9" t="s">
        <v>1271</v>
      </c>
      <c r="AJ106" s="39"/>
    </row>
    <row r="107" spans="1:36" ht="409.5" x14ac:dyDescent="0.3">
      <c r="A107" s="24" t="s">
        <v>43</v>
      </c>
      <c r="B107" s="25" t="s">
        <v>1267</v>
      </c>
      <c r="C107" s="26" t="s">
        <v>343</v>
      </c>
      <c r="D107" s="26" t="s">
        <v>1219</v>
      </c>
      <c r="E107" s="10" t="s">
        <v>1097</v>
      </c>
      <c r="F107" s="10" t="s">
        <v>1098</v>
      </c>
      <c r="G107" s="10" t="s">
        <v>694</v>
      </c>
      <c r="H107" s="9" t="s">
        <v>950</v>
      </c>
      <c r="I107" s="17" t="s">
        <v>854</v>
      </c>
      <c r="J107" s="10" t="s">
        <v>769</v>
      </c>
      <c r="K107" s="10" t="s">
        <v>1429</v>
      </c>
      <c r="L107" s="10" t="s">
        <v>1520</v>
      </c>
      <c r="M107" s="10" t="s">
        <v>347</v>
      </c>
      <c r="N107" s="10" t="s">
        <v>1829</v>
      </c>
      <c r="O107" s="10" t="s">
        <v>1829</v>
      </c>
      <c r="P107" s="15">
        <v>45288</v>
      </c>
      <c r="Q107" s="15">
        <v>45379</v>
      </c>
      <c r="R107" s="15">
        <v>45390</v>
      </c>
      <c r="S107" s="27">
        <v>1</v>
      </c>
      <c r="T107" s="55" t="s">
        <v>783</v>
      </c>
      <c r="U107" s="29"/>
      <c r="V107" s="29"/>
      <c r="W107" s="10" t="s">
        <v>1357</v>
      </c>
      <c r="X107" s="36" t="s">
        <v>1776</v>
      </c>
      <c r="Y107" s="14">
        <f t="shared" ca="1" si="3"/>
        <v>11</v>
      </c>
      <c r="Z107" s="31"/>
      <c r="AA107" s="9" t="str">
        <f ca="1">IF(AND($T107&lt;&gt;"Cumplido", $Q107&lt;&gt;"", $R107=""), IF($Q107-TODAY()&lt;=[1]Parametros!$M$2, IF($Q107-TODAY()&gt;=0, "Sí", "Vencido"), "No"), IF(AND($T107&lt;&gt;"Cumplido", $Q107&lt;&gt;"", $R107&lt;&gt;""), IF($R107&gt;$Q107, "Incumplido", "Cumplido en plazo"), ""))</f>
        <v>Incumplido</v>
      </c>
      <c r="AB107" s="27">
        <v>0.9</v>
      </c>
      <c r="AC107" s="27">
        <v>1</v>
      </c>
      <c r="AD107" s="9" t="s">
        <v>1393</v>
      </c>
      <c r="AE107" s="9" t="s">
        <v>1392</v>
      </c>
      <c r="AF107" s="9" t="s">
        <v>1392</v>
      </c>
      <c r="AG107" s="9" t="s">
        <v>1392</v>
      </c>
      <c r="AH107" s="9" t="s">
        <v>1392</v>
      </c>
      <c r="AI107" s="9" t="s">
        <v>1271</v>
      </c>
      <c r="AJ107" s="39"/>
    </row>
    <row r="108" spans="1:36" ht="409.5" x14ac:dyDescent="0.3">
      <c r="A108" s="24" t="s">
        <v>43</v>
      </c>
      <c r="B108" s="25" t="s">
        <v>1267</v>
      </c>
      <c r="C108" s="26" t="s">
        <v>343</v>
      </c>
      <c r="D108" s="26" t="s">
        <v>1220</v>
      </c>
      <c r="E108" s="10" t="s">
        <v>1099</v>
      </c>
      <c r="F108" s="10" t="s">
        <v>1100</v>
      </c>
      <c r="G108" s="10" t="s">
        <v>694</v>
      </c>
      <c r="H108" s="9" t="s">
        <v>951</v>
      </c>
      <c r="I108" s="17" t="s">
        <v>855</v>
      </c>
      <c r="J108" s="10" t="s">
        <v>769</v>
      </c>
      <c r="K108" s="10" t="s">
        <v>1435</v>
      </c>
      <c r="L108" s="10" t="s">
        <v>1521</v>
      </c>
      <c r="M108" s="10" t="s">
        <v>347</v>
      </c>
      <c r="N108" s="10" t="s">
        <v>1829</v>
      </c>
      <c r="O108" s="10" t="s">
        <v>1829</v>
      </c>
      <c r="P108" s="15">
        <v>45288</v>
      </c>
      <c r="Q108" s="15">
        <v>45641</v>
      </c>
      <c r="R108" s="15">
        <v>45373</v>
      </c>
      <c r="S108" s="27">
        <v>1</v>
      </c>
      <c r="T108" s="55" t="s">
        <v>783</v>
      </c>
      <c r="U108" s="29"/>
      <c r="V108" s="29"/>
      <c r="W108" s="10" t="s">
        <v>1358</v>
      </c>
      <c r="X108" s="36" t="s">
        <v>1777</v>
      </c>
      <c r="Y108" s="14">
        <f t="shared" ca="1" si="3"/>
        <v>0</v>
      </c>
      <c r="Z108" s="31"/>
      <c r="AA108" s="9" t="str">
        <f ca="1">IF(AND($T108&lt;&gt;"Cumplido", $Q108&lt;&gt;"", $R108=""), IF($Q108-TODAY()&lt;=[1]Parametros!$M$2, IF($Q108-TODAY()&gt;=0, "Sí", "Vencido"), "No"), IF(AND($T108&lt;&gt;"Cumplido", $Q108&lt;&gt;"", $R108&lt;&gt;""), IF($R108&gt;$Q108, "Incumplido", "Cumplido en plazo"), ""))</f>
        <v>Cumplido en plazo</v>
      </c>
      <c r="AB108" s="27">
        <v>1</v>
      </c>
      <c r="AC108" s="27">
        <v>1</v>
      </c>
      <c r="AD108" s="9" t="s">
        <v>1392</v>
      </c>
      <c r="AE108" s="9" t="s">
        <v>1392</v>
      </c>
      <c r="AF108" s="9" t="s">
        <v>1392</v>
      </c>
      <c r="AG108" s="9" t="s">
        <v>1392</v>
      </c>
      <c r="AH108" s="9" t="s">
        <v>1392</v>
      </c>
      <c r="AI108" s="9" t="s">
        <v>1271</v>
      </c>
      <c r="AJ108" s="39"/>
    </row>
    <row r="109" spans="1:36" ht="409.5" x14ac:dyDescent="0.3">
      <c r="A109" s="24" t="s">
        <v>43</v>
      </c>
      <c r="B109" s="25" t="s">
        <v>1267</v>
      </c>
      <c r="C109" s="26" t="s">
        <v>1257</v>
      </c>
      <c r="D109" s="26" t="s">
        <v>1221</v>
      </c>
      <c r="E109" s="10" t="s">
        <v>1101</v>
      </c>
      <c r="F109" s="10" t="s">
        <v>1102</v>
      </c>
      <c r="G109" s="10" t="s">
        <v>1158</v>
      </c>
      <c r="H109" s="9" t="s">
        <v>952</v>
      </c>
      <c r="I109" s="17" t="s">
        <v>856</v>
      </c>
      <c r="J109" s="10" t="s">
        <v>769</v>
      </c>
      <c r="K109" s="79">
        <v>1</v>
      </c>
      <c r="L109" s="10" t="s">
        <v>1522</v>
      </c>
      <c r="M109" s="10" t="s">
        <v>81</v>
      </c>
      <c r="N109" s="10" t="s">
        <v>784</v>
      </c>
      <c r="O109" s="10" t="s">
        <v>784</v>
      </c>
      <c r="P109" s="15">
        <v>45275</v>
      </c>
      <c r="Q109" s="15">
        <v>45473</v>
      </c>
      <c r="R109" s="15">
        <v>45636</v>
      </c>
      <c r="S109" s="27">
        <v>1</v>
      </c>
      <c r="T109" s="55" t="s">
        <v>783</v>
      </c>
      <c r="U109" s="29"/>
      <c r="V109" s="29"/>
      <c r="W109" s="10" t="s">
        <v>1359</v>
      </c>
      <c r="X109" s="36" t="s">
        <v>1778</v>
      </c>
      <c r="Y109" s="14">
        <f t="shared" ca="1" si="3"/>
        <v>163</v>
      </c>
      <c r="Z109" s="31"/>
      <c r="AA109" s="9" t="str">
        <f ca="1">IF(AND($T109&lt;&gt;"Cumplido", $Q109&lt;&gt;"", $R109=""), IF($Q109-TODAY()&lt;=[1]Parametros!$M$2, IF($Q109-TODAY()&gt;=0, "Sí", "Vencido"), "No"), IF(AND($T109&lt;&gt;"Cumplido", $Q109&lt;&gt;"", $R109&lt;&gt;""), IF($R109&gt;$Q109, "Incumplido", "Cumplido en plazo"), ""))</f>
        <v>Incumplido</v>
      </c>
      <c r="AB109" s="27">
        <v>0.7</v>
      </c>
      <c r="AC109" s="27">
        <v>1</v>
      </c>
      <c r="AD109" s="9" t="s">
        <v>1393</v>
      </c>
      <c r="AE109" s="9" t="s">
        <v>1392</v>
      </c>
      <c r="AF109" s="9" t="s">
        <v>1392</v>
      </c>
      <c r="AG109" s="9" t="s">
        <v>1392</v>
      </c>
      <c r="AH109" s="9" t="s">
        <v>1392</v>
      </c>
      <c r="AI109" s="9" t="s">
        <v>1271</v>
      </c>
      <c r="AJ109" s="39"/>
    </row>
    <row r="110" spans="1:36" ht="409.5" x14ac:dyDescent="0.3">
      <c r="A110" s="24" t="s">
        <v>43</v>
      </c>
      <c r="B110" s="25" t="s">
        <v>1267</v>
      </c>
      <c r="C110" s="26" t="s">
        <v>1257</v>
      </c>
      <c r="D110" s="26" t="s">
        <v>1222</v>
      </c>
      <c r="E110" s="10" t="s">
        <v>1103</v>
      </c>
      <c r="F110" s="10" t="s">
        <v>1104</v>
      </c>
      <c r="G110" s="10" t="s">
        <v>1158</v>
      </c>
      <c r="H110" s="9" t="s">
        <v>953</v>
      </c>
      <c r="I110" s="17" t="s">
        <v>857</v>
      </c>
      <c r="J110" s="10" t="s">
        <v>769</v>
      </c>
      <c r="K110" s="79">
        <v>1</v>
      </c>
      <c r="L110" s="10" t="s">
        <v>1523</v>
      </c>
      <c r="M110" s="10" t="s">
        <v>81</v>
      </c>
      <c r="N110" s="10" t="s">
        <v>784</v>
      </c>
      <c r="O110" s="10" t="s">
        <v>784</v>
      </c>
      <c r="P110" s="15">
        <v>45275</v>
      </c>
      <c r="Q110" s="15">
        <v>45473</v>
      </c>
      <c r="R110" s="15">
        <v>45609</v>
      </c>
      <c r="S110" s="27">
        <v>1</v>
      </c>
      <c r="T110" s="55" t="s">
        <v>783</v>
      </c>
      <c r="U110" s="29"/>
      <c r="V110" s="29"/>
      <c r="W110" s="10" t="s">
        <v>1360</v>
      </c>
      <c r="X110" s="36" t="s">
        <v>1779</v>
      </c>
      <c r="Y110" s="14">
        <f t="shared" ca="1" si="3"/>
        <v>136</v>
      </c>
      <c r="Z110" s="31"/>
      <c r="AA110" s="9" t="str">
        <f ca="1">IF(AND($T110&lt;&gt;"Cumplido", $Q110&lt;&gt;"", $R110=""), IF($Q110-TODAY()&lt;=[1]Parametros!$M$2, IF($Q110-TODAY()&gt;=0, "Sí", "Vencido"), "No"), IF(AND($T110&lt;&gt;"Cumplido", $Q110&lt;&gt;"", $R110&lt;&gt;""), IF($R110&gt;$Q110, "Incumplido", "Cumplido en plazo"), ""))</f>
        <v>Incumplido</v>
      </c>
      <c r="AB110" s="27">
        <v>0.75</v>
      </c>
      <c r="AC110" s="27">
        <v>1</v>
      </c>
      <c r="AD110" s="9" t="s">
        <v>1392</v>
      </c>
      <c r="AE110" s="9" t="s">
        <v>1392</v>
      </c>
      <c r="AF110" s="9" t="s">
        <v>1392</v>
      </c>
      <c r="AG110" s="9" t="s">
        <v>1392</v>
      </c>
      <c r="AH110" s="9" t="s">
        <v>1392</v>
      </c>
      <c r="AI110" s="9" t="s">
        <v>1271</v>
      </c>
      <c r="AJ110" s="39"/>
    </row>
    <row r="111" spans="1:36" ht="409.5" x14ac:dyDescent="0.3">
      <c r="A111" s="24" t="s">
        <v>43</v>
      </c>
      <c r="B111" s="25" t="s">
        <v>1268</v>
      </c>
      <c r="C111" s="26" t="s">
        <v>1258</v>
      </c>
      <c r="D111" s="26" t="s">
        <v>1223</v>
      </c>
      <c r="E111" s="10" t="s">
        <v>1105</v>
      </c>
      <c r="F111" s="10" t="s">
        <v>1106</v>
      </c>
      <c r="G111" s="10" t="s">
        <v>1158</v>
      </c>
      <c r="H111" s="9" t="s">
        <v>954</v>
      </c>
      <c r="I111" s="17" t="s">
        <v>858</v>
      </c>
      <c r="J111" s="10" t="s">
        <v>768</v>
      </c>
      <c r="K111" s="79">
        <v>1</v>
      </c>
      <c r="L111" s="10" t="s">
        <v>1524</v>
      </c>
      <c r="M111" s="10" t="s">
        <v>81</v>
      </c>
      <c r="N111" s="10" t="s">
        <v>784</v>
      </c>
      <c r="O111" s="10" t="s">
        <v>784</v>
      </c>
      <c r="P111" s="15">
        <v>45275</v>
      </c>
      <c r="Q111" s="15">
        <v>45657</v>
      </c>
      <c r="R111" s="15">
        <v>45653</v>
      </c>
      <c r="S111" s="27">
        <v>1</v>
      </c>
      <c r="T111" s="55" t="s">
        <v>783</v>
      </c>
      <c r="U111" s="29"/>
      <c r="V111" s="29"/>
      <c r="W111" s="10" t="s">
        <v>1361</v>
      </c>
      <c r="X111" s="36" t="s">
        <v>1780</v>
      </c>
      <c r="Y111" s="14">
        <f t="shared" ca="1" si="3"/>
        <v>0</v>
      </c>
      <c r="Z111" s="31"/>
      <c r="AA111" s="9" t="str">
        <f ca="1">IF(AND($T111&lt;&gt;"Cumplido", $Q111&lt;&gt;"", $R111=""), IF($Q111-TODAY()&lt;=[1]Parametros!$M$2, IF($Q111-TODAY()&gt;=0, "Sí", "Vencido"), "No"), IF(AND($T111&lt;&gt;"Cumplido", $Q111&lt;&gt;"", $R111&lt;&gt;""), IF($R111&gt;$Q111, "Incumplido", "Cumplido en plazo"), ""))</f>
        <v>Cumplido en plazo</v>
      </c>
      <c r="AB111" s="27">
        <v>0.5</v>
      </c>
      <c r="AC111" s="27">
        <v>0.5</v>
      </c>
      <c r="AD111" s="9" t="s">
        <v>1393</v>
      </c>
      <c r="AE111" s="9" t="s">
        <v>1392</v>
      </c>
      <c r="AF111" s="9" t="s">
        <v>1392</v>
      </c>
      <c r="AG111" s="9" t="s">
        <v>1392</v>
      </c>
      <c r="AH111" s="9" t="s">
        <v>1392</v>
      </c>
      <c r="AI111" s="9" t="s">
        <v>1271</v>
      </c>
      <c r="AJ111" s="39"/>
    </row>
    <row r="112" spans="1:36" ht="409.5" x14ac:dyDescent="0.3">
      <c r="A112" s="24" t="s">
        <v>43</v>
      </c>
      <c r="B112" s="25" t="s">
        <v>1268</v>
      </c>
      <c r="C112" s="26" t="s">
        <v>1258</v>
      </c>
      <c r="D112" s="26" t="s">
        <v>1224</v>
      </c>
      <c r="E112" s="10" t="s">
        <v>1107</v>
      </c>
      <c r="F112" s="10" t="s">
        <v>1108</v>
      </c>
      <c r="G112" s="10" t="s">
        <v>1158</v>
      </c>
      <c r="H112" s="9" t="s">
        <v>955</v>
      </c>
      <c r="I112" s="17" t="s">
        <v>859</v>
      </c>
      <c r="J112" s="10" t="s">
        <v>768</v>
      </c>
      <c r="K112" s="79">
        <v>1</v>
      </c>
      <c r="L112" s="10" t="s">
        <v>1525</v>
      </c>
      <c r="M112" s="10" t="s">
        <v>81</v>
      </c>
      <c r="N112" s="10" t="s">
        <v>784</v>
      </c>
      <c r="O112" s="10" t="s">
        <v>784</v>
      </c>
      <c r="P112" s="15">
        <v>45275</v>
      </c>
      <c r="Q112" s="15">
        <v>45366</v>
      </c>
      <c r="R112" s="15">
        <v>45291</v>
      </c>
      <c r="S112" s="27">
        <v>1</v>
      </c>
      <c r="T112" s="55" t="s">
        <v>783</v>
      </c>
      <c r="U112" s="29"/>
      <c r="V112" s="29"/>
      <c r="W112" s="10" t="s">
        <v>1362</v>
      </c>
      <c r="X112" s="36" t="s">
        <v>1781</v>
      </c>
      <c r="Y112" s="14">
        <f t="shared" ca="1" si="3"/>
        <v>0</v>
      </c>
      <c r="Z112" s="31"/>
      <c r="AA112" s="9" t="str">
        <f ca="1">IF(AND($T112&lt;&gt;"Cumplido", $Q112&lt;&gt;"", $R112=""), IF($Q112-TODAY()&lt;=[1]Parametros!$M$2, IF($Q112-TODAY()&gt;=0, "Sí", "Vencido"), "No"), IF(AND($T112&lt;&gt;"Cumplido", $Q112&lt;&gt;"", $R112&lt;&gt;""), IF($R112&gt;$Q112, "Incumplido", "Cumplido en plazo"), ""))</f>
        <v>Cumplido en plazo</v>
      </c>
      <c r="AB112" s="27">
        <v>1</v>
      </c>
      <c r="AC112" s="27">
        <v>1</v>
      </c>
      <c r="AD112" s="9" t="s">
        <v>1392</v>
      </c>
      <c r="AE112" s="9" t="s">
        <v>1392</v>
      </c>
      <c r="AF112" s="9" t="s">
        <v>1392</v>
      </c>
      <c r="AG112" s="9" t="s">
        <v>1392</v>
      </c>
      <c r="AH112" s="9" t="s">
        <v>1392</v>
      </c>
      <c r="AI112" s="56" t="s">
        <v>1271</v>
      </c>
      <c r="AJ112" s="39"/>
    </row>
    <row r="113" spans="1:36" ht="409.5" x14ac:dyDescent="0.3">
      <c r="A113" s="24" t="s">
        <v>43</v>
      </c>
      <c r="B113" s="25" t="s">
        <v>1268</v>
      </c>
      <c r="C113" s="26" t="s">
        <v>1258</v>
      </c>
      <c r="D113" s="26" t="s">
        <v>1225</v>
      </c>
      <c r="E113" s="10" t="s">
        <v>1109</v>
      </c>
      <c r="F113" s="10" t="s">
        <v>1110</v>
      </c>
      <c r="G113" s="10" t="s">
        <v>1158</v>
      </c>
      <c r="H113" s="9" t="s">
        <v>956</v>
      </c>
      <c r="I113" s="17" t="s">
        <v>860</v>
      </c>
      <c r="J113" s="10" t="s">
        <v>768</v>
      </c>
      <c r="K113" s="79">
        <v>1</v>
      </c>
      <c r="L113" s="10" t="s">
        <v>1526</v>
      </c>
      <c r="M113" s="10" t="s">
        <v>81</v>
      </c>
      <c r="N113" s="10" t="s">
        <v>784</v>
      </c>
      <c r="O113" s="10" t="s">
        <v>784</v>
      </c>
      <c r="P113" s="15">
        <v>45275</v>
      </c>
      <c r="Q113" s="15">
        <v>45473</v>
      </c>
      <c r="R113" s="15">
        <v>45610</v>
      </c>
      <c r="S113" s="27">
        <v>1</v>
      </c>
      <c r="T113" s="55" t="s">
        <v>783</v>
      </c>
      <c r="U113" s="29"/>
      <c r="V113" s="29"/>
      <c r="W113" s="10" t="s">
        <v>1363</v>
      </c>
      <c r="X113" s="36" t="s">
        <v>1782</v>
      </c>
      <c r="Y113" s="14">
        <f t="shared" ca="1" si="3"/>
        <v>137</v>
      </c>
      <c r="Z113" s="31"/>
      <c r="AA113" s="9" t="str">
        <f ca="1">IF(AND($T113&lt;&gt;"Cumplido", $Q113&lt;&gt;"", $R113=""), IF($Q113-TODAY()&lt;=[1]Parametros!$M$2, IF($Q113-TODAY()&gt;=0, "Sí", "Vencido"), "No"), IF(AND($T113&lt;&gt;"Cumplido", $Q113&lt;&gt;"", $R113&lt;&gt;""), IF($R113&gt;$Q113, "Incumplido", "Cumplido en plazo"), ""))</f>
        <v>Incumplido</v>
      </c>
      <c r="AB113" s="27">
        <v>0.8</v>
      </c>
      <c r="AC113" s="27">
        <v>1</v>
      </c>
      <c r="AD113" s="9" t="s">
        <v>1393</v>
      </c>
      <c r="AE113" s="9" t="s">
        <v>1392</v>
      </c>
      <c r="AF113" s="9" t="s">
        <v>1392</v>
      </c>
      <c r="AG113" s="9" t="s">
        <v>1392</v>
      </c>
      <c r="AH113" s="9" t="s">
        <v>1392</v>
      </c>
      <c r="AI113" s="56" t="s">
        <v>1271</v>
      </c>
      <c r="AJ113" s="39"/>
    </row>
    <row r="114" spans="1:36" ht="409.5" x14ac:dyDescent="0.3">
      <c r="A114" s="24" t="s">
        <v>43</v>
      </c>
      <c r="B114" s="25" t="s">
        <v>1268</v>
      </c>
      <c r="C114" s="26" t="s">
        <v>1258</v>
      </c>
      <c r="D114" s="26" t="s">
        <v>1226</v>
      </c>
      <c r="E114" s="10" t="s">
        <v>1109</v>
      </c>
      <c r="F114" s="10" t="s">
        <v>1110</v>
      </c>
      <c r="G114" s="10" t="s">
        <v>1158</v>
      </c>
      <c r="H114" s="9" t="s">
        <v>957</v>
      </c>
      <c r="I114" s="17" t="s">
        <v>860</v>
      </c>
      <c r="J114" s="10" t="s">
        <v>768</v>
      </c>
      <c r="K114" s="79">
        <v>1</v>
      </c>
      <c r="L114" s="10" t="s">
        <v>1527</v>
      </c>
      <c r="M114" s="10" t="s">
        <v>81</v>
      </c>
      <c r="N114" s="10" t="s">
        <v>784</v>
      </c>
      <c r="O114" s="10" t="s">
        <v>784</v>
      </c>
      <c r="P114" s="15">
        <v>45275</v>
      </c>
      <c r="Q114" s="15">
        <v>45473</v>
      </c>
      <c r="R114" s="15">
        <v>45610</v>
      </c>
      <c r="S114" s="27">
        <v>1</v>
      </c>
      <c r="T114" s="55" t="s">
        <v>783</v>
      </c>
      <c r="U114" s="29"/>
      <c r="V114" s="29"/>
      <c r="W114" s="10" t="s">
        <v>1364</v>
      </c>
      <c r="X114" s="36" t="s">
        <v>1783</v>
      </c>
      <c r="Y114" s="14">
        <f t="shared" ca="1" si="3"/>
        <v>137</v>
      </c>
      <c r="Z114" s="31"/>
      <c r="AA114" s="9" t="str">
        <f ca="1">IF(AND($T114&lt;&gt;"Cumplido", $Q114&lt;&gt;"", $R114=""), IF($Q114-TODAY()&lt;=[1]Parametros!$M$2, IF($Q114-TODAY()&gt;=0, "Sí", "Vencido"), "No"), IF(AND($T114&lt;&gt;"Cumplido", $Q114&lt;&gt;"", $R114&lt;&gt;""), IF($R114&gt;$Q114, "Incumplido", "Cumplido en plazo"), ""))</f>
        <v>Incumplido</v>
      </c>
      <c r="AB114" s="27">
        <v>0.8</v>
      </c>
      <c r="AC114" s="27">
        <v>1</v>
      </c>
      <c r="AD114" s="9" t="s">
        <v>1393</v>
      </c>
      <c r="AE114" s="9" t="s">
        <v>1392</v>
      </c>
      <c r="AF114" s="9" t="s">
        <v>1392</v>
      </c>
      <c r="AG114" s="9" t="s">
        <v>1392</v>
      </c>
      <c r="AH114" s="9" t="s">
        <v>1392</v>
      </c>
      <c r="AI114" s="9" t="s">
        <v>1271</v>
      </c>
      <c r="AJ114" s="39"/>
    </row>
    <row r="115" spans="1:36" ht="409.5" x14ac:dyDescent="0.3">
      <c r="A115" s="24" t="s">
        <v>43</v>
      </c>
      <c r="B115" s="25" t="s">
        <v>1268</v>
      </c>
      <c r="C115" s="26" t="s">
        <v>1257</v>
      </c>
      <c r="D115" s="26" t="s">
        <v>1227</v>
      </c>
      <c r="E115" s="10" t="s">
        <v>1111</v>
      </c>
      <c r="F115" s="10" t="s">
        <v>1112</v>
      </c>
      <c r="G115" s="10" t="s">
        <v>1158</v>
      </c>
      <c r="H115" s="9" t="s">
        <v>958</v>
      </c>
      <c r="I115" s="17" t="s">
        <v>861</v>
      </c>
      <c r="J115" s="10" t="s">
        <v>768</v>
      </c>
      <c r="K115" s="79">
        <v>1</v>
      </c>
      <c r="L115" s="10" t="s">
        <v>1528</v>
      </c>
      <c r="M115" s="10" t="s">
        <v>81</v>
      </c>
      <c r="N115" s="10" t="s">
        <v>784</v>
      </c>
      <c r="O115" s="10" t="s">
        <v>784</v>
      </c>
      <c r="P115" s="15">
        <v>45275</v>
      </c>
      <c r="Q115" s="15">
        <v>45473</v>
      </c>
      <c r="R115" s="15">
        <v>45637</v>
      </c>
      <c r="S115" s="27">
        <v>1</v>
      </c>
      <c r="T115" s="55" t="s">
        <v>783</v>
      </c>
      <c r="U115" s="29"/>
      <c r="V115" s="29"/>
      <c r="W115" s="10" t="s">
        <v>1365</v>
      </c>
      <c r="X115" s="36" t="s">
        <v>1784</v>
      </c>
      <c r="Y115" s="14">
        <f t="shared" ca="1" si="3"/>
        <v>164</v>
      </c>
      <c r="Z115" s="31"/>
      <c r="AA115" s="9" t="str">
        <f ca="1">IF(AND($T115&lt;&gt;"Cumplido", $Q115&lt;&gt;"", $R115=""), IF($Q115-TODAY()&lt;=[1]Parametros!$M$2, IF($Q115-TODAY()&gt;=0, "Sí", "Vencido"), "No"), IF(AND($T115&lt;&gt;"Cumplido", $Q115&lt;&gt;"", $R115&lt;&gt;""), IF($R115&gt;$Q115, "Incumplido", "Cumplido en plazo"), ""))</f>
        <v>Incumplido</v>
      </c>
      <c r="AB115" s="27">
        <v>1</v>
      </c>
      <c r="AC115" s="27">
        <v>1</v>
      </c>
      <c r="AD115" s="9" t="s">
        <v>1392</v>
      </c>
      <c r="AE115" s="9" t="s">
        <v>1392</v>
      </c>
      <c r="AF115" s="9" t="s">
        <v>1392</v>
      </c>
      <c r="AG115" s="9" t="s">
        <v>1392</v>
      </c>
      <c r="AH115" s="9" t="s">
        <v>1392</v>
      </c>
      <c r="AI115" s="9" t="s">
        <v>1271</v>
      </c>
      <c r="AJ115" s="39"/>
    </row>
    <row r="116" spans="1:36" ht="409.5" x14ac:dyDescent="0.3">
      <c r="A116" s="24" t="s">
        <v>43</v>
      </c>
      <c r="B116" s="25" t="s">
        <v>1268</v>
      </c>
      <c r="C116" s="26" t="s">
        <v>1258</v>
      </c>
      <c r="D116" s="26" t="s">
        <v>1228</v>
      </c>
      <c r="E116" s="10" t="s">
        <v>1113</v>
      </c>
      <c r="F116" s="10" t="s">
        <v>1114</v>
      </c>
      <c r="G116" s="10" t="s">
        <v>1158</v>
      </c>
      <c r="H116" s="9" t="s">
        <v>959</v>
      </c>
      <c r="I116" s="17" t="s">
        <v>862</v>
      </c>
      <c r="J116" s="10" t="s">
        <v>768</v>
      </c>
      <c r="K116" s="79">
        <v>1</v>
      </c>
      <c r="L116" s="10" t="s">
        <v>1529</v>
      </c>
      <c r="M116" s="10" t="s">
        <v>81</v>
      </c>
      <c r="N116" s="10" t="s">
        <v>784</v>
      </c>
      <c r="O116" s="10" t="s">
        <v>784</v>
      </c>
      <c r="P116" s="15">
        <v>45275</v>
      </c>
      <c r="Q116" s="15">
        <v>45473</v>
      </c>
      <c r="R116" s="15">
        <v>45422</v>
      </c>
      <c r="S116" s="27">
        <v>1</v>
      </c>
      <c r="T116" s="55" t="s">
        <v>783</v>
      </c>
      <c r="U116" s="29"/>
      <c r="V116" s="29"/>
      <c r="W116" s="10" t="s">
        <v>1366</v>
      </c>
      <c r="X116" s="36" t="s">
        <v>1785</v>
      </c>
      <c r="Y116" s="14">
        <f t="shared" ca="1" si="3"/>
        <v>0</v>
      </c>
      <c r="Z116" s="31"/>
      <c r="AA116" s="9" t="str">
        <f ca="1">IF(AND($T116&lt;&gt;"Cumplido", $Q116&lt;&gt;"", $R116=""), IF($Q116-TODAY()&lt;=[1]Parametros!$M$2, IF($Q116-TODAY()&gt;=0, "Sí", "Vencido"), "No"), IF(AND($T116&lt;&gt;"Cumplido", $Q116&lt;&gt;"", $R116&lt;&gt;""), IF($R116&gt;$Q116, "Incumplido", "Cumplido en plazo"), ""))</f>
        <v>Cumplido en plazo</v>
      </c>
      <c r="AB116" s="27">
        <v>1</v>
      </c>
      <c r="AC116" s="27">
        <v>1</v>
      </c>
      <c r="AD116" s="9" t="s">
        <v>1392</v>
      </c>
      <c r="AE116" s="9" t="s">
        <v>1392</v>
      </c>
      <c r="AF116" s="9" t="s">
        <v>1392</v>
      </c>
      <c r="AG116" s="9" t="s">
        <v>1392</v>
      </c>
      <c r="AH116" s="9" t="s">
        <v>1392</v>
      </c>
      <c r="AI116" s="9" t="s">
        <v>1271</v>
      </c>
      <c r="AJ116" s="39"/>
    </row>
    <row r="117" spans="1:36" ht="409.5" x14ac:dyDescent="0.3">
      <c r="A117" s="24" t="s">
        <v>43</v>
      </c>
      <c r="B117" s="10" t="s">
        <v>1558</v>
      </c>
      <c r="C117" s="26" t="s">
        <v>1259</v>
      </c>
      <c r="D117" s="26" t="s">
        <v>1229</v>
      </c>
      <c r="E117" s="10" t="s">
        <v>1115</v>
      </c>
      <c r="F117" s="10" t="s">
        <v>667</v>
      </c>
      <c r="G117" s="10" t="s">
        <v>1159</v>
      </c>
      <c r="H117" s="9" t="s">
        <v>960</v>
      </c>
      <c r="I117" s="17" t="s">
        <v>863</v>
      </c>
      <c r="J117" s="10" t="s">
        <v>768</v>
      </c>
      <c r="K117" s="10">
        <v>6</v>
      </c>
      <c r="L117" s="10" t="s">
        <v>1530</v>
      </c>
      <c r="M117" s="10" t="s">
        <v>72</v>
      </c>
      <c r="N117" s="10" t="s">
        <v>1872</v>
      </c>
      <c r="O117" s="10" t="s">
        <v>1872</v>
      </c>
      <c r="P117" s="15">
        <v>45385</v>
      </c>
      <c r="Q117" s="15">
        <v>45657</v>
      </c>
      <c r="R117" s="15" t="s">
        <v>1554</v>
      </c>
      <c r="S117" s="27">
        <v>1</v>
      </c>
      <c r="T117" s="55" t="s">
        <v>783</v>
      </c>
      <c r="U117" s="29"/>
      <c r="V117" s="29"/>
      <c r="W117" s="10" t="s">
        <v>1367</v>
      </c>
      <c r="X117" s="36" t="s">
        <v>1786</v>
      </c>
      <c r="Y117" s="14" t="e">
        <f t="shared" ca="1" si="3"/>
        <v>#VALUE!</v>
      </c>
      <c r="Z117" s="31"/>
      <c r="AA117" s="9" t="str">
        <f ca="1">IF(AND($T117&lt;&gt;"Cumplido", $Q117&lt;&gt;"", $R117=""), IF($Q117-TODAY()&lt;=[1]Parametros!$M$2, IF($Q117-TODAY()&gt;=0, "Sí", "Vencido"), "No"), IF(AND($T117&lt;&gt;"Cumplido", $Q117&lt;&gt;"", $R117&lt;&gt;""), IF($R117&gt;$Q117, "Incumplido", "Cumplido en plazo"), ""))</f>
        <v>Incumplido</v>
      </c>
      <c r="AB117" s="27">
        <v>1</v>
      </c>
      <c r="AC117" s="27">
        <v>1</v>
      </c>
      <c r="AD117" s="9" t="s">
        <v>1392</v>
      </c>
      <c r="AE117" s="9" t="s">
        <v>1392</v>
      </c>
      <c r="AF117" s="9" t="s">
        <v>1392</v>
      </c>
      <c r="AG117" s="9" t="s">
        <v>1392</v>
      </c>
      <c r="AH117" s="9" t="s">
        <v>1392</v>
      </c>
      <c r="AI117" s="9" t="s">
        <v>1271</v>
      </c>
      <c r="AJ117" s="39"/>
    </row>
    <row r="118" spans="1:36" ht="409.5" x14ac:dyDescent="0.3">
      <c r="A118" s="24" t="s">
        <v>43</v>
      </c>
      <c r="B118" s="25" t="s">
        <v>1267</v>
      </c>
      <c r="C118" s="26" t="s">
        <v>1261</v>
      </c>
      <c r="D118" s="26" t="s">
        <v>1230</v>
      </c>
      <c r="E118" s="10" t="s">
        <v>1116</v>
      </c>
      <c r="F118" s="10" t="s">
        <v>1117</v>
      </c>
      <c r="G118" s="10" t="s">
        <v>1159</v>
      </c>
      <c r="H118" s="9" t="s">
        <v>962</v>
      </c>
      <c r="I118" s="17" t="s">
        <v>865</v>
      </c>
      <c r="J118" s="10" t="s">
        <v>768</v>
      </c>
      <c r="K118" s="10">
        <v>18</v>
      </c>
      <c r="L118" s="10" t="s">
        <v>1532</v>
      </c>
      <c r="M118" s="10" t="s">
        <v>72</v>
      </c>
      <c r="N118" s="10" t="s">
        <v>1872</v>
      </c>
      <c r="O118" s="10" t="s">
        <v>1872</v>
      </c>
      <c r="P118" s="15">
        <v>45385</v>
      </c>
      <c r="Q118" s="15">
        <v>45657</v>
      </c>
      <c r="R118" s="15">
        <v>45470</v>
      </c>
      <c r="S118" s="27">
        <v>1</v>
      </c>
      <c r="T118" s="55" t="s">
        <v>783</v>
      </c>
      <c r="U118" s="29"/>
      <c r="V118" s="29"/>
      <c r="W118" s="10" t="s">
        <v>1369</v>
      </c>
      <c r="X118" s="36" t="s">
        <v>1788</v>
      </c>
      <c r="Y118" s="14">
        <f t="shared" ca="1" si="3"/>
        <v>0</v>
      </c>
      <c r="Z118" s="31"/>
      <c r="AA118" s="9" t="str">
        <f ca="1">IF(AND($T118&lt;&gt;"Cumplido", $Q118&lt;&gt;"", $R118=""), IF($Q118-TODAY()&lt;=[1]Parametros!$M$2, IF($Q118-TODAY()&gt;=0, "Sí", "Vencido"), "No"), IF(AND($T118&lt;&gt;"Cumplido", $Q118&lt;&gt;"", $R118&lt;&gt;""), IF($R118&gt;$Q118, "Incumplido", "Cumplido en plazo"), ""))</f>
        <v>Cumplido en plazo</v>
      </c>
      <c r="AB118" s="27">
        <v>1</v>
      </c>
      <c r="AC118" s="27">
        <v>1</v>
      </c>
      <c r="AD118" s="9" t="s">
        <v>1392</v>
      </c>
      <c r="AE118" s="9" t="s">
        <v>1392</v>
      </c>
      <c r="AF118" s="9" t="s">
        <v>1392</v>
      </c>
      <c r="AG118" s="9" t="s">
        <v>1392</v>
      </c>
      <c r="AH118" s="9" t="s">
        <v>1392</v>
      </c>
      <c r="AI118" s="9" t="s">
        <v>1271</v>
      </c>
      <c r="AJ118" s="39"/>
    </row>
    <row r="119" spans="1:36" ht="409.5" x14ac:dyDescent="0.3">
      <c r="A119" s="24" t="s">
        <v>43</v>
      </c>
      <c r="B119" s="10" t="s">
        <v>1558</v>
      </c>
      <c r="C119" s="26" t="s">
        <v>1260</v>
      </c>
      <c r="D119" s="26" t="s">
        <v>1229</v>
      </c>
      <c r="E119" s="10" t="s">
        <v>666</v>
      </c>
      <c r="F119" s="10" t="s">
        <v>665</v>
      </c>
      <c r="G119" s="10" t="s">
        <v>1159</v>
      </c>
      <c r="H119" s="9" t="s">
        <v>961</v>
      </c>
      <c r="I119" s="17" t="s">
        <v>864</v>
      </c>
      <c r="J119" s="10" t="s">
        <v>768</v>
      </c>
      <c r="K119" s="10">
        <v>3</v>
      </c>
      <c r="L119" s="10" t="s">
        <v>1531</v>
      </c>
      <c r="M119" s="10" t="s">
        <v>72</v>
      </c>
      <c r="N119" s="10" t="s">
        <v>1872</v>
      </c>
      <c r="O119" s="10" t="s">
        <v>1872</v>
      </c>
      <c r="P119" s="15">
        <v>45385</v>
      </c>
      <c r="Q119" s="15">
        <v>45657</v>
      </c>
      <c r="R119" s="15">
        <v>45602</v>
      </c>
      <c r="S119" s="27">
        <v>1</v>
      </c>
      <c r="T119" s="55" t="s">
        <v>783</v>
      </c>
      <c r="U119" s="29"/>
      <c r="V119" s="29"/>
      <c r="W119" s="10" t="s">
        <v>1368</v>
      </c>
      <c r="X119" s="36" t="s">
        <v>1787</v>
      </c>
      <c r="Y119" s="14">
        <f t="shared" ca="1" si="3"/>
        <v>0</v>
      </c>
      <c r="Z119" s="31"/>
      <c r="AA119" s="9" t="str">
        <f ca="1">IF(AND($T119&lt;&gt;"Cumplido", $Q119&lt;&gt;"", $R119=""), IF($Q119-TODAY()&lt;=[1]Parametros!$M$2, IF($Q119-TODAY()&gt;=0, "Sí", "Vencido"), "No"), IF(AND($T119&lt;&gt;"Cumplido", $Q119&lt;&gt;"", $R119&lt;&gt;""), IF($R119&gt;$Q119, "Incumplido", "Cumplido en plazo"), ""))</f>
        <v>Cumplido en plazo</v>
      </c>
      <c r="AB119" s="27">
        <v>1</v>
      </c>
      <c r="AC119" s="27">
        <v>1</v>
      </c>
      <c r="AD119" s="9" t="s">
        <v>1392</v>
      </c>
      <c r="AE119" s="9" t="s">
        <v>1392</v>
      </c>
      <c r="AF119" s="9" t="s">
        <v>1392</v>
      </c>
      <c r="AG119" s="9" t="s">
        <v>1392</v>
      </c>
      <c r="AH119" s="9" t="s">
        <v>1392</v>
      </c>
      <c r="AI119" s="9" t="s">
        <v>1271</v>
      </c>
      <c r="AJ119" s="39"/>
    </row>
    <row r="120" spans="1:36" ht="409.5" x14ac:dyDescent="0.3">
      <c r="A120" s="24" t="s">
        <v>43</v>
      </c>
      <c r="B120" s="25" t="s">
        <v>1267</v>
      </c>
      <c r="C120" s="26" t="s">
        <v>1262</v>
      </c>
      <c r="D120" s="26" t="s">
        <v>1231</v>
      </c>
      <c r="E120" s="10" t="s">
        <v>635</v>
      </c>
      <c r="F120" s="10" t="s">
        <v>667</v>
      </c>
      <c r="G120" s="10" t="s">
        <v>1159</v>
      </c>
      <c r="H120" s="9" t="s">
        <v>963</v>
      </c>
      <c r="I120" s="17" t="s">
        <v>866</v>
      </c>
      <c r="J120" s="10" t="s">
        <v>768</v>
      </c>
      <c r="K120" s="10">
        <v>3</v>
      </c>
      <c r="L120" s="10" t="s">
        <v>1533</v>
      </c>
      <c r="M120" s="10" t="s">
        <v>72</v>
      </c>
      <c r="N120" s="10" t="s">
        <v>1872</v>
      </c>
      <c r="O120" s="10" t="s">
        <v>1872</v>
      </c>
      <c r="P120" s="15">
        <v>45390</v>
      </c>
      <c r="Q120" s="15">
        <v>45657</v>
      </c>
      <c r="R120" s="15">
        <v>45495</v>
      </c>
      <c r="S120" s="27">
        <v>1</v>
      </c>
      <c r="T120" s="55" t="s">
        <v>783</v>
      </c>
      <c r="U120" s="29"/>
      <c r="V120" s="29"/>
      <c r="W120" s="10" t="s">
        <v>1370</v>
      </c>
      <c r="X120" s="36" t="s">
        <v>1789</v>
      </c>
      <c r="Y120" s="14">
        <f t="shared" ca="1" si="3"/>
        <v>0</v>
      </c>
      <c r="Z120" s="31"/>
      <c r="AA120" s="9" t="str">
        <f ca="1">IF(AND($T120&lt;&gt;"Cumplido", $Q120&lt;&gt;"", $R120=""), IF($Q120-TODAY()&lt;=[1]Parametros!$M$2, IF($Q120-TODAY()&gt;=0, "Sí", "Vencido"), "No"), IF(AND($T120&lt;&gt;"Cumplido", $Q120&lt;&gt;"", $R120&lt;&gt;""), IF($R120&gt;$Q120, "Incumplido", "Cumplido en plazo"), ""))</f>
        <v>Cumplido en plazo</v>
      </c>
      <c r="AB120" s="27">
        <v>1</v>
      </c>
      <c r="AC120" s="27">
        <v>1</v>
      </c>
      <c r="AD120" s="9" t="s">
        <v>1392</v>
      </c>
      <c r="AE120" s="9" t="s">
        <v>1392</v>
      </c>
      <c r="AF120" s="9" t="s">
        <v>1392</v>
      </c>
      <c r="AG120" s="9" t="s">
        <v>1392</v>
      </c>
      <c r="AH120" s="9" t="s">
        <v>1392</v>
      </c>
      <c r="AI120" s="9" t="s">
        <v>1271</v>
      </c>
      <c r="AJ120" s="39"/>
    </row>
    <row r="121" spans="1:36" ht="409.5" x14ac:dyDescent="0.3">
      <c r="A121" s="24" t="s">
        <v>43</v>
      </c>
      <c r="B121" s="25" t="s">
        <v>1268</v>
      </c>
      <c r="C121" s="26" t="s">
        <v>1263</v>
      </c>
      <c r="D121" s="26" t="s">
        <v>1232</v>
      </c>
      <c r="E121" s="10" t="s">
        <v>1118</v>
      </c>
      <c r="F121" s="10" t="s">
        <v>1119</v>
      </c>
      <c r="G121" s="10" t="s">
        <v>1160</v>
      </c>
      <c r="H121" s="9" t="s">
        <v>964</v>
      </c>
      <c r="I121" s="17" t="s">
        <v>867</v>
      </c>
      <c r="J121" s="10" t="s">
        <v>769</v>
      </c>
      <c r="K121" s="10" t="s">
        <v>1436</v>
      </c>
      <c r="L121" s="10" t="s">
        <v>1534</v>
      </c>
      <c r="M121" s="10" t="s">
        <v>84</v>
      </c>
      <c r="N121" s="10" t="s">
        <v>1939</v>
      </c>
      <c r="O121" s="10" t="s">
        <v>1864</v>
      </c>
      <c r="P121" s="15">
        <v>45444</v>
      </c>
      <c r="Q121" s="15">
        <v>45641</v>
      </c>
      <c r="R121" s="15">
        <v>45495</v>
      </c>
      <c r="S121" s="27">
        <v>1</v>
      </c>
      <c r="T121" s="55" t="s">
        <v>783</v>
      </c>
      <c r="U121" s="29"/>
      <c r="V121" s="29"/>
      <c r="W121" s="10" t="s">
        <v>1371</v>
      </c>
      <c r="X121" s="36" t="s">
        <v>1790</v>
      </c>
      <c r="Y121" s="14">
        <f t="shared" ca="1" si="3"/>
        <v>0</v>
      </c>
      <c r="Z121" s="31"/>
      <c r="AA121" s="9" t="str">
        <f ca="1">IF(AND($T121&lt;&gt;"Cumplido", $Q121&lt;&gt;"", $R121=""), IF($Q121-TODAY()&lt;=[1]Parametros!$M$2, IF($Q121-TODAY()&gt;=0, "Sí", "Vencido"), "No"), IF(AND($T121&lt;&gt;"Cumplido", $Q121&lt;&gt;"", $R121&lt;&gt;""), IF($R121&gt;$Q121, "Incumplido", "Cumplido en plazo"), ""))</f>
        <v>Cumplido en plazo</v>
      </c>
      <c r="AB121" s="27">
        <v>1</v>
      </c>
      <c r="AC121" s="27">
        <v>1</v>
      </c>
      <c r="AD121" s="9" t="s">
        <v>1392</v>
      </c>
      <c r="AE121" s="9" t="s">
        <v>1392</v>
      </c>
      <c r="AF121" s="9" t="s">
        <v>1392</v>
      </c>
      <c r="AG121" s="9" t="s">
        <v>1392</v>
      </c>
      <c r="AH121" s="9" t="s">
        <v>1392</v>
      </c>
      <c r="AI121" s="56" t="s">
        <v>1271</v>
      </c>
      <c r="AJ121" s="39"/>
    </row>
    <row r="122" spans="1:36" ht="409.5" x14ac:dyDescent="0.3">
      <c r="A122" s="24" t="s">
        <v>43</v>
      </c>
      <c r="B122" s="25" t="s">
        <v>1268</v>
      </c>
      <c r="C122" s="26" t="s">
        <v>1264</v>
      </c>
      <c r="D122" s="26" t="s">
        <v>1233</v>
      </c>
      <c r="E122" s="10" t="s">
        <v>1120</v>
      </c>
      <c r="F122" s="10" t="s">
        <v>1121</v>
      </c>
      <c r="G122" s="10" t="s">
        <v>1161</v>
      </c>
      <c r="H122" s="9" t="s">
        <v>965</v>
      </c>
      <c r="I122" s="17" t="s">
        <v>868</v>
      </c>
      <c r="J122" s="10" t="s">
        <v>769</v>
      </c>
      <c r="K122" s="76">
        <v>0.6</v>
      </c>
      <c r="L122" s="10" t="s">
        <v>1535</v>
      </c>
      <c r="M122" s="10" t="s">
        <v>84</v>
      </c>
      <c r="N122" s="10" t="s">
        <v>1939</v>
      </c>
      <c r="O122" s="10" t="s">
        <v>1864</v>
      </c>
      <c r="P122" s="15">
        <v>45444</v>
      </c>
      <c r="Q122" s="15">
        <v>45657</v>
      </c>
      <c r="R122" s="15">
        <v>45959</v>
      </c>
      <c r="S122" s="27">
        <v>1</v>
      </c>
      <c r="T122" s="55" t="s">
        <v>783</v>
      </c>
      <c r="U122" s="29"/>
      <c r="V122" s="29"/>
      <c r="W122" s="10" t="s">
        <v>1372</v>
      </c>
      <c r="X122" s="36" t="s">
        <v>1791</v>
      </c>
      <c r="Y122" s="14">
        <f t="shared" ca="1" si="3"/>
        <v>302</v>
      </c>
      <c r="Z122" s="31"/>
      <c r="AA122" s="9" t="str">
        <f ca="1">IF(AND($T122&lt;&gt;"Cumplido", $Q122&lt;&gt;"", $R122=""), IF($Q122-TODAY()&lt;=[1]Parametros!$M$2, IF($Q122-TODAY()&gt;=0, "Sí", "Vencido"), "No"), IF(AND($T122&lt;&gt;"Cumplido", $Q122&lt;&gt;"", $R122&lt;&gt;""), IF($R122&gt;$Q122, "Incumplido", "Cumplido en plazo"), ""))</f>
        <v>Incumplido</v>
      </c>
      <c r="AB122" s="27">
        <v>1</v>
      </c>
      <c r="AC122" s="27">
        <v>1</v>
      </c>
      <c r="AD122" s="9" t="s">
        <v>1392</v>
      </c>
      <c r="AE122" s="9" t="s">
        <v>1392</v>
      </c>
      <c r="AF122" s="9" t="s">
        <v>1392</v>
      </c>
      <c r="AG122" s="9" t="s">
        <v>1392</v>
      </c>
      <c r="AH122" s="9" t="s">
        <v>1392</v>
      </c>
      <c r="AI122" s="9" t="s">
        <v>1271</v>
      </c>
      <c r="AJ122" s="39"/>
    </row>
    <row r="123" spans="1:36" ht="409.5" x14ac:dyDescent="0.3">
      <c r="A123" s="24" t="s">
        <v>43</v>
      </c>
      <c r="B123" s="25" t="s">
        <v>1268</v>
      </c>
      <c r="C123" s="26" t="s">
        <v>1265</v>
      </c>
      <c r="D123" s="26" t="s">
        <v>1234</v>
      </c>
      <c r="E123" s="10" t="s">
        <v>1122</v>
      </c>
      <c r="F123" s="10" t="s">
        <v>1123</v>
      </c>
      <c r="G123" s="10" t="s">
        <v>1162</v>
      </c>
      <c r="H123" s="9" t="s">
        <v>966</v>
      </c>
      <c r="I123" s="17" t="s">
        <v>869</v>
      </c>
      <c r="J123" s="10" t="s">
        <v>768</v>
      </c>
      <c r="K123" s="10">
        <v>1</v>
      </c>
      <c r="L123" s="10" t="s">
        <v>1536</v>
      </c>
      <c r="M123" s="10" t="s">
        <v>85</v>
      </c>
      <c r="N123" s="10" t="s">
        <v>1861</v>
      </c>
      <c r="O123" s="10" t="s">
        <v>1868</v>
      </c>
      <c r="P123" s="15">
        <v>45448</v>
      </c>
      <c r="Q123" s="15">
        <v>45657</v>
      </c>
      <c r="R123" s="15">
        <v>45623</v>
      </c>
      <c r="S123" s="27">
        <v>1</v>
      </c>
      <c r="T123" s="55" t="s">
        <v>783</v>
      </c>
      <c r="U123" s="29"/>
      <c r="V123" s="29"/>
      <c r="W123" s="10" t="s">
        <v>1373</v>
      </c>
      <c r="X123" s="36" t="s">
        <v>1792</v>
      </c>
      <c r="Y123" s="14">
        <f t="shared" ca="1" si="3"/>
        <v>0</v>
      </c>
      <c r="Z123" s="31"/>
      <c r="AA123" s="9" t="str">
        <f ca="1">IF(AND($T123&lt;&gt;"Cumplido", $Q123&lt;&gt;"", $R123=""), IF($Q123-TODAY()&lt;=[1]Parametros!$M$2, IF($Q123-TODAY()&gt;=0, "Sí", "Vencido"), "No"), IF(AND($T123&lt;&gt;"Cumplido", $Q123&lt;&gt;"", $R123&lt;&gt;""), IF($R123&gt;$Q123, "Incumplido", "Cumplido en plazo"), ""))</f>
        <v>Cumplido en plazo</v>
      </c>
      <c r="AB123" s="27">
        <v>1</v>
      </c>
      <c r="AC123" s="27">
        <v>1</v>
      </c>
      <c r="AD123" s="9" t="s">
        <v>1392</v>
      </c>
      <c r="AE123" s="9" t="s">
        <v>1392</v>
      </c>
      <c r="AF123" s="9" t="s">
        <v>1392</v>
      </c>
      <c r="AG123" s="9" t="s">
        <v>1392</v>
      </c>
      <c r="AH123" s="9" t="s">
        <v>1392</v>
      </c>
      <c r="AI123" s="9" t="s">
        <v>1271</v>
      </c>
      <c r="AJ123" s="39"/>
    </row>
    <row r="124" spans="1:36" ht="409.5" x14ac:dyDescent="0.3">
      <c r="A124" s="24" t="s">
        <v>43</v>
      </c>
      <c r="B124" s="25" t="s">
        <v>1268</v>
      </c>
      <c r="C124" s="26" t="s">
        <v>1265</v>
      </c>
      <c r="D124" s="26" t="s">
        <v>1234</v>
      </c>
      <c r="E124" s="10" t="s">
        <v>1122</v>
      </c>
      <c r="F124" s="10" t="s">
        <v>1124</v>
      </c>
      <c r="G124" s="10" t="s">
        <v>1162</v>
      </c>
      <c r="H124" s="9" t="s">
        <v>966</v>
      </c>
      <c r="I124" s="17" t="s">
        <v>870</v>
      </c>
      <c r="J124" s="10" t="s">
        <v>768</v>
      </c>
      <c r="K124" s="10">
        <v>1</v>
      </c>
      <c r="L124" s="10" t="s">
        <v>1537</v>
      </c>
      <c r="M124" s="10" t="s">
        <v>85</v>
      </c>
      <c r="N124" s="10" t="s">
        <v>1861</v>
      </c>
      <c r="O124" s="10" t="s">
        <v>1868</v>
      </c>
      <c r="P124" s="15">
        <v>45448</v>
      </c>
      <c r="Q124" s="15">
        <v>45657</v>
      </c>
      <c r="R124" s="15">
        <v>45498</v>
      </c>
      <c r="S124" s="27">
        <v>1</v>
      </c>
      <c r="T124" s="55" t="s">
        <v>783</v>
      </c>
      <c r="U124" s="29"/>
      <c r="V124" s="29"/>
      <c r="W124" s="10" t="s">
        <v>1374</v>
      </c>
      <c r="X124" s="36" t="s">
        <v>1888</v>
      </c>
      <c r="Y124" s="14">
        <f t="shared" ca="1" si="3"/>
        <v>0</v>
      </c>
      <c r="Z124" s="31"/>
      <c r="AA124" s="9" t="str">
        <f ca="1">IF(AND($T124&lt;&gt;"Cumplido", $Q124&lt;&gt;"", $R124=""), IF($Q124-TODAY()&lt;=[1]Parametros!$M$2, IF($Q124-TODAY()&gt;=0, "Sí", "Vencido"), "No"), IF(AND($T124&lt;&gt;"Cumplido", $Q124&lt;&gt;"", $R124&lt;&gt;""), IF($R124&gt;$Q124, "Incumplido", "Cumplido en plazo"), ""))</f>
        <v>Cumplido en plazo</v>
      </c>
      <c r="AB124" s="27">
        <v>1</v>
      </c>
      <c r="AC124" s="27">
        <v>1</v>
      </c>
      <c r="AD124" s="9" t="s">
        <v>1392</v>
      </c>
      <c r="AE124" s="9" t="s">
        <v>1392</v>
      </c>
      <c r="AF124" s="9" t="s">
        <v>1392</v>
      </c>
      <c r="AG124" s="9" t="s">
        <v>1392</v>
      </c>
      <c r="AH124" s="9" t="s">
        <v>1392</v>
      </c>
      <c r="AI124" s="9" t="s">
        <v>1271</v>
      </c>
      <c r="AJ124" s="39"/>
    </row>
    <row r="125" spans="1:36" ht="409.5" x14ac:dyDescent="0.3">
      <c r="A125" s="24" t="s">
        <v>43</v>
      </c>
      <c r="B125" s="25" t="s">
        <v>1268</v>
      </c>
      <c r="C125" s="26" t="s">
        <v>1265</v>
      </c>
      <c r="D125" s="26" t="s">
        <v>1235</v>
      </c>
      <c r="E125" s="10" t="s">
        <v>1125</v>
      </c>
      <c r="F125" s="10" t="s">
        <v>1126</v>
      </c>
      <c r="G125" s="10" t="s">
        <v>1162</v>
      </c>
      <c r="H125" s="9" t="s">
        <v>967</v>
      </c>
      <c r="I125" s="17" t="s">
        <v>871</v>
      </c>
      <c r="J125" s="10" t="s">
        <v>768</v>
      </c>
      <c r="K125" s="10">
        <v>1</v>
      </c>
      <c r="L125" s="10" t="s">
        <v>1538</v>
      </c>
      <c r="M125" s="10" t="s">
        <v>85</v>
      </c>
      <c r="N125" s="10" t="s">
        <v>1861</v>
      </c>
      <c r="O125" s="10" t="s">
        <v>1868</v>
      </c>
      <c r="P125" s="15">
        <v>45448</v>
      </c>
      <c r="Q125" s="15">
        <v>45657</v>
      </c>
      <c r="R125" s="15">
        <v>45538</v>
      </c>
      <c r="S125" s="27">
        <v>1</v>
      </c>
      <c r="T125" s="55" t="s">
        <v>783</v>
      </c>
      <c r="U125" s="29"/>
      <c r="V125" s="29"/>
      <c r="W125" s="10" t="s">
        <v>1375</v>
      </c>
      <c r="X125" s="36" t="s">
        <v>1793</v>
      </c>
      <c r="Y125" s="14">
        <f t="shared" ca="1" si="3"/>
        <v>0</v>
      </c>
      <c r="Z125" s="31"/>
      <c r="AA125" s="9" t="str">
        <f ca="1">IF(AND($T125&lt;&gt;"Cumplido", $Q125&lt;&gt;"", $R125=""), IF($Q125-TODAY()&lt;=[1]Parametros!$M$2, IF($Q125-TODAY()&gt;=0, "Sí", "Vencido"), "No"), IF(AND($T125&lt;&gt;"Cumplido", $Q125&lt;&gt;"", $R125&lt;&gt;""), IF($R125&gt;$Q125, "Incumplido", "Cumplido en plazo"), ""))</f>
        <v>Cumplido en plazo</v>
      </c>
      <c r="AB125" s="27">
        <v>1</v>
      </c>
      <c r="AC125" s="27">
        <v>1</v>
      </c>
      <c r="AD125" s="9" t="s">
        <v>1392</v>
      </c>
      <c r="AE125" s="9" t="s">
        <v>1392</v>
      </c>
      <c r="AF125" s="9" t="s">
        <v>1392</v>
      </c>
      <c r="AG125" s="9" t="s">
        <v>1392</v>
      </c>
      <c r="AH125" s="9" t="s">
        <v>1392</v>
      </c>
      <c r="AI125" s="9" t="s">
        <v>1271</v>
      </c>
      <c r="AJ125" s="39"/>
    </row>
    <row r="126" spans="1:36" ht="409.5" hidden="1" x14ac:dyDescent="0.3">
      <c r="A126" s="24" t="s">
        <v>43</v>
      </c>
      <c r="B126" s="25" t="s">
        <v>1267</v>
      </c>
      <c r="C126" s="26" t="s">
        <v>357</v>
      </c>
      <c r="D126" s="26" t="s">
        <v>358</v>
      </c>
      <c r="E126" s="10" t="s">
        <v>628</v>
      </c>
      <c r="F126" s="10" t="s">
        <v>628</v>
      </c>
      <c r="G126" s="10" t="s">
        <v>695</v>
      </c>
      <c r="H126" s="9" t="s">
        <v>359</v>
      </c>
      <c r="I126" s="26" t="s">
        <v>360</v>
      </c>
      <c r="J126" s="10" t="s">
        <v>355</v>
      </c>
      <c r="K126" s="10" t="s">
        <v>355</v>
      </c>
      <c r="L126" s="10" t="s">
        <v>355</v>
      </c>
      <c r="M126" s="10" t="s">
        <v>80</v>
      </c>
      <c r="N126" s="10" t="s">
        <v>355</v>
      </c>
      <c r="O126" s="10" t="s">
        <v>355</v>
      </c>
      <c r="P126" s="140" t="s">
        <v>355</v>
      </c>
      <c r="Q126" s="15" t="s">
        <v>355</v>
      </c>
      <c r="R126" s="15"/>
      <c r="S126" s="27">
        <v>0</v>
      </c>
      <c r="T126" s="18" t="s">
        <v>1556</v>
      </c>
      <c r="U126" s="29"/>
      <c r="V126" s="29"/>
      <c r="W126" s="36" t="s">
        <v>356</v>
      </c>
      <c r="X126" s="36" t="s">
        <v>1611</v>
      </c>
      <c r="Y126" s="14" t="e">
        <f t="shared" ca="1" si="3"/>
        <v>#VALUE!</v>
      </c>
      <c r="Z126" s="31"/>
      <c r="AA126" s="9" t="e">
        <f ca="1">IF(AND($T126&lt;&gt;"Cumplido", $Q126&lt;&gt;"", $R126=""), IF($Q126-TODAY()&lt;=[1]Parametros!$M$2, IF($Q126-TODAY()&gt;=0, "Sí", "Vencido"), "No"), IF(AND($T126&lt;&gt;"Cumplido", $Q126&lt;&gt;"", $R126&lt;&gt;""), IF($R126&gt;$Q126, "Incumplido", "Cumplido en plazo"), ""))</f>
        <v>#VALUE!</v>
      </c>
      <c r="AB126" s="27"/>
      <c r="AC126" s="27"/>
      <c r="AD126" s="9"/>
      <c r="AE126" s="9"/>
      <c r="AF126" s="9"/>
      <c r="AG126" s="9"/>
      <c r="AH126" s="9"/>
      <c r="AI126" s="32" t="s">
        <v>1272</v>
      </c>
      <c r="AJ126" s="33"/>
    </row>
    <row r="127" spans="1:36" ht="409.5" hidden="1" x14ac:dyDescent="0.3">
      <c r="A127" s="24" t="s">
        <v>43</v>
      </c>
      <c r="B127" s="25" t="s">
        <v>1267</v>
      </c>
      <c r="C127" s="26" t="s">
        <v>357</v>
      </c>
      <c r="D127" s="26" t="s">
        <v>361</v>
      </c>
      <c r="E127" s="10" t="s">
        <v>629</v>
      </c>
      <c r="F127" s="10" t="s">
        <v>629</v>
      </c>
      <c r="G127" s="10" t="s">
        <v>355</v>
      </c>
      <c r="H127" s="9" t="s">
        <v>362</v>
      </c>
      <c r="I127" s="26" t="s">
        <v>363</v>
      </c>
      <c r="J127" s="10" t="s">
        <v>355</v>
      </c>
      <c r="K127" s="10" t="s">
        <v>355</v>
      </c>
      <c r="L127" s="10" t="s">
        <v>355</v>
      </c>
      <c r="M127" s="10" t="s">
        <v>80</v>
      </c>
      <c r="N127" s="10" t="s">
        <v>355</v>
      </c>
      <c r="O127" s="10" t="s">
        <v>355</v>
      </c>
      <c r="P127" s="140" t="s">
        <v>355</v>
      </c>
      <c r="Q127" s="15" t="s">
        <v>355</v>
      </c>
      <c r="R127" s="15"/>
      <c r="S127" s="27">
        <v>0</v>
      </c>
      <c r="T127" s="18" t="s">
        <v>1556</v>
      </c>
      <c r="U127" s="29"/>
      <c r="V127" s="29"/>
      <c r="W127" s="36" t="s">
        <v>356</v>
      </c>
      <c r="X127" s="36" t="s">
        <v>1611</v>
      </c>
      <c r="Y127" s="14" t="e">
        <f t="shared" ca="1" si="3"/>
        <v>#VALUE!</v>
      </c>
      <c r="Z127" s="31"/>
      <c r="AA127" s="9" t="e">
        <f ca="1">IF(AND($T127&lt;&gt;"Cumplido", $Q127&lt;&gt;"", $R127=""), IF($Q127-TODAY()&lt;=[1]Parametros!$M$2, IF($Q127-TODAY()&gt;=0, "Sí", "Vencido"), "No"), IF(AND($T127&lt;&gt;"Cumplido", $Q127&lt;&gt;"", $R127&lt;&gt;""), IF($R127&gt;$Q127, "Incumplido", "Cumplido en plazo"), ""))</f>
        <v>#VALUE!</v>
      </c>
      <c r="AB127" s="27"/>
      <c r="AC127" s="27"/>
      <c r="AD127" s="9"/>
      <c r="AE127" s="9"/>
      <c r="AF127" s="9"/>
      <c r="AG127" s="9"/>
      <c r="AH127" s="9"/>
      <c r="AI127" s="32" t="s">
        <v>1272</v>
      </c>
      <c r="AJ127" s="33"/>
    </row>
    <row r="128" spans="1:36" ht="409.5" hidden="1" x14ac:dyDescent="0.3">
      <c r="A128" s="24" t="s">
        <v>43</v>
      </c>
      <c r="B128" s="25" t="s">
        <v>1267</v>
      </c>
      <c r="C128" s="26" t="s">
        <v>357</v>
      </c>
      <c r="D128" s="26" t="s">
        <v>364</v>
      </c>
      <c r="E128" s="10" t="s">
        <v>630</v>
      </c>
      <c r="F128" s="10" t="s">
        <v>630</v>
      </c>
      <c r="G128" s="10" t="s">
        <v>355</v>
      </c>
      <c r="H128" s="9" t="s">
        <v>365</v>
      </c>
      <c r="I128" s="26" t="s">
        <v>363</v>
      </c>
      <c r="J128" s="10" t="s">
        <v>355</v>
      </c>
      <c r="K128" s="10" t="s">
        <v>355</v>
      </c>
      <c r="L128" s="10" t="s">
        <v>355</v>
      </c>
      <c r="M128" s="10" t="s">
        <v>80</v>
      </c>
      <c r="N128" s="10" t="s">
        <v>355</v>
      </c>
      <c r="O128" s="10" t="s">
        <v>355</v>
      </c>
      <c r="P128" s="140" t="s">
        <v>355</v>
      </c>
      <c r="Q128" s="15" t="s">
        <v>355</v>
      </c>
      <c r="R128" s="15"/>
      <c r="S128" s="27">
        <v>0</v>
      </c>
      <c r="T128" s="18" t="s">
        <v>1556</v>
      </c>
      <c r="U128" s="29"/>
      <c r="V128" s="29"/>
      <c r="W128" s="36" t="s">
        <v>356</v>
      </c>
      <c r="X128" s="36" t="s">
        <v>1611</v>
      </c>
      <c r="Y128" s="14" t="e">
        <f t="shared" ca="1" si="3"/>
        <v>#VALUE!</v>
      </c>
      <c r="Z128" s="31"/>
      <c r="AA128" s="9" t="e">
        <f ca="1">IF(AND($T128&lt;&gt;"Cumplido", $Q128&lt;&gt;"", $R128=""), IF($Q128-TODAY()&lt;=[1]Parametros!$M$2, IF($Q128-TODAY()&gt;=0, "Sí", "Vencido"), "No"), IF(AND($T128&lt;&gt;"Cumplido", $Q128&lt;&gt;"", $R128&lt;&gt;""), IF($R128&gt;$Q128, "Incumplido", "Cumplido en plazo"), ""))</f>
        <v>#VALUE!</v>
      </c>
      <c r="AB128" s="27"/>
      <c r="AC128" s="27"/>
      <c r="AD128" s="9"/>
      <c r="AE128" s="9"/>
      <c r="AF128" s="9"/>
      <c r="AG128" s="9"/>
      <c r="AH128" s="9"/>
      <c r="AI128" s="32" t="s">
        <v>1272</v>
      </c>
      <c r="AJ128" s="33"/>
    </row>
    <row r="129" spans="1:36" ht="409.5" hidden="1" x14ac:dyDescent="0.3">
      <c r="A129" s="24" t="s">
        <v>43</v>
      </c>
      <c r="B129" s="25" t="s">
        <v>1267</v>
      </c>
      <c r="C129" s="26" t="s">
        <v>357</v>
      </c>
      <c r="D129" s="26" t="s">
        <v>366</v>
      </c>
      <c r="E129" s="10" t="s">
        <v>630</v>
      </c>
      <c r="F129" s="10" t="s">
        <v>630</v>
      </c>
      <c r="G129" s="10" t="s">
        <v>355</v>
      </c>
      <c r="H129" s="9" t="s">
        <v>367</v>
      </c>
      <c r="I129" s="26" t="s">
        <v>363</v>
      </c>
      <c r="J129" s="10" t="s">
        <v>355</v>
      </c>
      <c r="K129" s="10" t="s">
        <v>355</v>
      </c>
      <c r="L129" s="10" t="s">
        <v>355</v>
      </c>
      <c r="M129" s="10" t="s">
        <v>80</v>
      </c>
      <c r="N129" s="10" t="s">
        <v>355</v>
      </c>
      <c r="O129" s="10" t="s">
        <v>355</v>
      </c>
      <c r="P129" s="140" t="s">
        <v>355</v>
      </c>
      <c r="Q129" s="15" t="s">
        <v>355</v>
      </c>
      <c r="R129" s="15"/>
      <c r="S129" s="27">
        <v>0</v>
      </c>
      <c r="T129" s="18" t="s">
        <v>1556</v>
      </c>
      <c r="U129" s="29"/>
      <c r="V129" s="29"/>
      <c r="W129" s="36" t="s">
        <v>356</v>
      </c>
      <c r="X129" s="36" t="s">
        <v>1611</v>
      </c>
      <c r="Y129" s="14" t="e">
        <f t="shared" ca="1" si="3"/>
        <v>#VALUE!</v>
      </c>
      <c r="Z129" s="31"/>
      <c r="AA129" s="9" t="e">
        <f ca="1">IF(AND($T129&lt;&gt;"Cumplido", $Q129&lt;&gt;"", $R129=""), IF($Q129-TODAY()&lt;=[1]Parametros!$M$2, IF($Q129-TODAY()&gt;=0, "Sí", "Vencido"), "No"), IF(AND($T129&lt;&gt;"Cumplido", $Q129&lt;&gt;"", $R129&lt;&gt;""), IF($R129&gt;$Q129, "Incumplido", "Cumplido en plazo"), ""))</f>
        <v>#VALUE!</v>
      </c>
      <c r="AB129" s="27"/>
      <c r="AC129" s="27"/>
      <c r="AD129" s="9"/>
      <c r="AE129" s="9"/>
      <c r="AF129" s="9"/>
      <c r="AG129" s="9"/>
      <c r="AH129" s="9"/>
      <c r="AI129" s="32" t="s">
        <v>1272</v>
      </c>
      <c r="AJ129" s="33"/>
    </row>
    <row r="130" spans="1:36" ht="409.5" hidden="1" x14ac:dyDescent="0.3">
      <c r="A130" s="24" t="s">
        <v>43</v>
      </c>
      <c r="B130" s="25" t="s">
        <v>1267</v>
      </c>
      <c r="C130" s="26" t="s">
        <v>357</v>
      </c>
      <c r="D130" s="26" t="s">
        <v>368</v>
      </c>
      <c r="E130" s="10" t="s">
        <v>630</v>
      </c>
      <c r="F130" s="10" t="s">
        <v>630</v>
      </c>
      <c r="G130" s="10" t="s">
        <v>355</v>
      </c>
      <c r="H130" s="9" t="s">
        <v>369</v>
      </c>
      <c r="I130" s="26" t="s">
        <v>363</v>
      </c>
      <c r="J130" s="10" t="s">
        <v>355</v>
      </c>
      <c r="K130" s="10" t="s">
        <v>355</v>
      </c>
      <c r="L130" s="10" t="s">
        <v>355</v>
      </c>
      <c r="M130" s="10" t="s">
        <v>80</v>
      </c>
      <c r="N130" s="10" t="s">
        <v>355</v>
      </c>
      <c r="O130" s="10" t="s">
        <v>355</v>
      </c>
      <c r="P130" s="140" t="s">
        <v>355</v>
      </c>
      <c r="Q130" s="15" t="s">
        <v>355</v>
      </c>
      <c r="R130" s="15"/>
      <c r="S130" s="27">
        <v>0</v>
      </c>
      <c r="T130" s="18" t="s">
        <v>1556</v>
      </c>
      <c r="U130" s="29"/>
      <c r="V130" s="29"/>
      <c r="W130" s="36" t="s">
        <v>356</v>
      </c>
      <c r="X130" s="36" t="s">
        <v>1611</v>
      </c>
      <c r="Y130" s="14" t="e">
        <f t="shared" ca="1" si="3"/>
        <v>#VALUE!</v>
      </c>
      <c r="Z130" s="31"/>
      <c r="AA130" s="9" t="e">
        <f ca="1">IF(AND($T130&lt;&gt;"Cumplido", $Q130&lt;&gt;"", $R130=""), IF($Q130-TODAY()&lt;=[1]Parametros!$M$2, IF($Q130-TODAY()&gt;=0, "Sí", "Vencido"), "No"), IF(AND($T130&lt;&gt;"Cumplido", $Q130&lt;&gt;"", $R130&lt;&gt;""), IF($R130&gt;$Q130, "Incumplido", "Cumplido en plazo"), ""))</f>
        <v>#VALUE!</v>
      </c>
      <c r="AB130" s="27"/>
      <c r="AC130" s="27"/>
      <c r="AD130" s="9"/>
      <c r="AE130" s="9"/>
      <c r="AF130" s="9"/>
      <c r="AG130" s="9"/>
      <c r="AH130" s="9"/>
      <c r="AI130" s="32" t="s">
        <v>1272</v>
      </c>
      <c r="AJ130" s="33"/>
    </row>
    <row r="131" spans="1:36" ht="409.5" hidden="1" x14ac:dyDescent="0.3">
      <c r="A131" s="24" t="s">
        <v>43</v>
      </c>
      <c r="B131" s="25" t="s">
        <v>1267</v>
      </c>
      <c r="C131" s="26" t="s">
        <v>357</v>
      </c>
      <c r="D131" s="26" t="s">
        <v>370</v>
      </c>
      <c r="E131" s="10" t="s">
        <v>630</v>
      </c>
      <c r="F131" s="10" t="s">
        <v>630</v>
      </c>
      <c r="G131" s="10" t="s">
        <v>355</v>
      </c>
      <c r="H131" s="9" t="s">
        <v>371</v>
      </c>
      <c r="I131" s="26" t="s">
        <v>363</v>
      </c>
      <c r="J131" s="10" t="s">
        <v>355</v>
      </c>
      <c r="K131" s="10" t="s">
        <v>355</v>
      </c>
      <c r="L131" s="10" t="s">
        <v>355</v>
      </c>
      <c r="M131" s="10" t="s">
        <v>80</v>
      </c>
      <c r="N131" s="10" t="s">
        <v>355</v>
      </c>
      <c r="O131" s="10" t="s">
        <v>355</v>
      </c>
      <c r="P131" s="140" t="s">
        <v>355</v>
      </c>
      <c r="Q131" s="15" t="s">
        <v>355</v>
      </c>
      <c r="R131" s="15"/>
      <c r="S131" s="27">
        <v>0</v>
      </c>
      <c r="T131" s="18" t="s">
        <v>1556</v>
      </c>
      <c r="U131" s="29"/>
      <c r="V131" s="29"/>
      <c r="W131" s="36" t="s">
        <v>356</v>
      </c>
      <c r="X131" s="36" t="s">
        <v>1611</v>
      </c>
      <c r="Y131" s="14" t="e">
        <f t="shared" ca="1" si="3"/>
        <v>#VALUE!</v>
      </c>
      <c r="Z131" s="31"/>
      <c r="AA131" s="9" t="e">
        <f ca="1">IF(AND($T131&lt;&gt;"Cumplido", $Q131&lt;&gt;"", $R131=""), IF($Q131-TODAY()&lt;=[1]Parametros!$M$2, IF($Q131-TODAY()&gt;=0, "Sí", "Vencido"), "No"), IF(AND($T131&lt;&gt;"Cumplido", $Q131&lt;&gt;"", $R131&lt;&gt;""), IF($R131&gt;$Q131, "Incumplido", "Cumplido en plazo"), ""))</f>
        <v>#VALUE!</v>
      </c>
      <c r="AB131" s="27"/>
      <c r="AC131" s="27"/>
      <c r="AD131" s="9"/>
      <c r="AE131" s="9"/>
      <c r="AF131" s="9"/>
      <c r="AG131" s="9"/>
      <c r="AH131" s="9"/>
      <c r="AI131" s="32" t="s">
        <v>1272</v>
      </c>
      <c r="AJ131" s="33"/>
    </row>
    <row r="132" spans="1:36" ht="409.5" hidden="1" x14ac:dyDescent="0.3">
      <c r="A132" s="24" t="s">
        <v>43</v>
      </c>
      <c r="B132" s="10" t="s">
        <v>1557</v>
      </c>
      <c r="C132" s="26" t="s">
        <v>357</v>
      </c>
      <c r="D132" s="26" t="s">
        <v>372</v>
      </c>
      <c r="E132" s="10" t="s">
        <v>630</v>
      </c>
      <c r="F132" s="10" t="s">
        <v>630</v>
      </c>
      <c r="G132" s="10" t="s">
        <v>355</v>
      </c>
      <c r="H132" s="9" t="s">
        <v>373</v>
      </c>
      <c r="I132" s="26" t="s">
        <v>363</v>
      </c>
      <c r="J132" s="10" t="s">
        <v>355</v>
      </c>
      <c r="K132" s="10" t="s">
        <v>355</v>
      </c>
      <c r="L132" s="10" t="s">
        <v>355</v>
      </c>
      <c r="M132" s="10" t="s">
        <v>80</v>
      </c>
      <c r="N132" s="10" t="s">
        <v>355</v>
      </c>
      <c r="O132" s="10" t="s">
        <v>355</v>
      </c>
      <c r="P132" s="140" t="s">
        <v>355</v>
      </c>
      <c r="Q132" s="15" t="s">
        <v>355</v>
      </c>
      <c r="R132" s="15"/>
      <c r="S132" s="27">
        <v>0</v>
      </c>
      <c r="T132" s="18" t="s">
        <v>1556</v>
      </c>
      <c r="U132" s="29"/>
      <c r="V132" s="29"/>
      <c r="W132" s="36" t="s">
        <v>356</v>
      </c>
      <c r="X132" s="36" t="s">
        <v>1611</v>
      </c>
      <c r="Y132" s="14" t="e">
        <f t="shared" ca="1" si="3"/>
        <v>#VALUE!</v>
      </c>
      <c r="Z132" s="31"/>
      <c r="AA132" s="9" t="e">
        <f ca="1">IF(AND($T132&lt;&gt;"Cumplido", $Q132&lt;&gt;"", $R132=""), IF($Q132-TODAY()&lt;=[1]Parametros!$M$2, IF($Q132-TODAY()&gt;=0, "Sí", "Vencido"), "No"), IF(AND($T132&lt;&gt;"Cumplido", $Q132&lt;&gt;"", $R132&lt;&gt;""), IF($R132&gt;$Q132, "Incumplido", "Cumplido en plazo"), ""))</f>
        <v>#VALUE!</v>
      </c>
      <c r="AB132" s="27"/>
      <c r="AC132" s="27"/>
      <c r="AD132" s="9"/>
      <c r="AE132" s="9"/>
      <c r="AF132" s="9"/>
      <c r="AG132" s="9"/>
      <c r="AH132" s="9"/>
      <c r="AI132" s="32" t="s">
        <v>1272</v>
      </c>
      <c r="AJ132" s="33"/>
    </row>
    <row r="133" spans="1:36" ht="409.5" hidden="1" x14ac:dyDescent="0.3">
      <c r="A133" s="24" t="s">
        <v>43</v>
      </c>
      <c r="B133" s="10" t="s">
        <v>1557</v>
      </c>
      <c r="C133" s="26" t="s">
        <v>357</v>
      </c>
      <c r="D133" s="26" t="s">
        <v>374</v>
      </c>
      <c r="E133" s="10" t="s">
        <v>630</v>
      </c>
      <c r="F133" s="10" t="s">
        <v>630</v>
      </c>
      <c r="G133" s="10" t="s">
        <v>355</v>
      </c>
      <c r="H133" s="9" t="s">
        <v>375</v>
      </c>
      <c r="I133" s="26" t="s">
        <v>363</v>
      </c>
      <c r="J133" s="10" t="s">
        <v>355</v>
      </c>
      <c r="K133" s="10" t="s">
        <v>355</v>
      </c>
      <c r="L133" s="10" t="s">
        <v>355</v>
      </c>
      <c r="M133" s="10" t="s">
        <v>80</v>
      </c>
      <c r="N133" s="10" t="s">
        <v>355</v>
      </c>
      <c r="O133" s="10" t="s">
        <v>355</v>
      </c>
      <c r="P133" s="140" t="s">
        <v>355</v>
      </c>
      <c r="Q133" s="15" t="s">
        <v>355</v>
      </c>
      <c r="R133" s="15"/>
      <c r="S133" s="27">
        <v>0</v>
      </c>
      <c r="T133" s="18" t="s">
        <v>1556</v>
      </c>
      <c r="U133" s="29"/>
      <c r="V133" s="29"/>
      <c r="W133" s="36" t="s">
        <v>356</v>
      </c>
      <c r="X133" s="36" t="s">
        <v>1611</v>
      </c>
      <c r="Y133" s="14" t="e">
        <f t="shared" ca="1" si="3"/>
        <v>#VALUE!</v>
      </c>
      <c r="Z133" s="31"/>
      <c r="AA133" s="9" t="e">
        <f ca="1">IF(AND($T133&lt;&gt;"Cumplido", $Q133&lt;&gt;"", $R133=""), IF($Q133-TODAY()&lt;=[1]Parametros!$M$2, IF($Q133-TODAY()&gt;=0, "Sí", "Vencido"), "No"), IF(AND($T133&lt;&gt;"Cumplido", $Q133&lt;&gt;"", $R133&lt;&gt;""), IF($R133&gt;$Q133, "Incumplido", "Cumplido en plazo"), ""))</f>
        <v>#VALUE!</v>
      </c>
      <c r="AB133" s="27"/>
      <c r="AC133" s="27"/>
      <c r="AD133" s="9"/>
      <c r="AE133" s="9"/>
      <c r="AF133" s="9"/>
      <c r="AG133" s="9"/>
      <c r="AH133" s="9"/>
      <c r="AI133" s="32" t="s">
        <v>1272</v>
      </c>
      <c r="AJ133" s="33"/>
    </row>
    <row r="134" spans="1:36" ht="409.5" hidden="1" x14ac:dyDescent="0.3">
      <c r="A134" s="24" t="s">
        <v>43</v>
      </c>
      <c r="B134" s="10" t="s">
        <v>1557</v>
      </c>
      <c r="C134" s="26" t="s">
        <v>357</v>
      </c>
      <c r="D134" s="26" t="s">
        <v>376</v>
      </c>
      <c r="E134" s="10" t="s">
        <v>630</v>
      </c>
      <c r="F134" s="10" t="s">
        <v>630</v>
      </c>
      <c r="G134" s="10" t="s">
        <v>355</v>
      </c>
      <c r="H134" s="9" t="s">
        <v>377</v>
      </c>
      <c r="I134" s="26" t="s">
        <v>363</v>
      </c>
      <c r="J134" s="10" t="s">
        <v>355</v>
      </c>
      <c r="K134" s="10" t="s">
        <v>355</v>
      </c>
      <c r="L134" s="10" t="s">
        <v>355</v>
      </c>
      <c r="M134" s="10" t="s">
        <v>80</v>
      </c>
      <c r="N134" s="10" t="s">
        <v>355</v>
      </c>
      <c r="O134" s="10" t="s">
        <v>355</v>
      </c>
      <c r="P134" s="140" t="s">
        <v>355</v>
      </c>
      <c r="Q134" s="15" t="s">
        <v>355</v>
      </c>
      <c r="R134" s="15"/>
      <c r="S134" s="27">
        <v>0</v>
      </c>
      <c r="T134" s="18" t="s">
        <v>1556</v>
      </c>
      <c r="U134" s="29"/>
      <c r="V134" s="29"/>
      <c r="W134" s="36" t="s">
        <v>356</v>
      </c>
      <c r="X134" s="36" t="s">
        <v>1611</v>
      </c>
      <c r="Y134" s="14" t="e">
        <f t="shared" ref="Y134:Y165" ca="1" si="4">IF(AND($R134="", $Q134&lt;&gt;""), MAX(0, TODAY()-$Q134), IF(AND($R134&lt;&gt;"", $Q134&lt;&gt;""), MAX(0, $R134-$Q134), ""))</f>
        <v>#VALUE!</v>
      </c>
      <c r="Z134" s="31"/>
      <c r="AA134" s="9" t="e">
        <f ca="1">IF(AND($T134&lt;&gt;"Cumplido", $Q134&lt;&gt;"", $R134=""), IF($Q134-TODAY()&lt;=[1]Parametros!$M$2, IF($Q134-TODAY()&gt;=0, "Sí", "Vencido"), "No"), IF(AND($T134&lt;&gt;"Cumplido", $Q134&lt;&gt;"", $R134&lt;&gt;""), IF($R134&gt;$Q134, "Incumplido", "Cumplido en plazo"), ""))</f>
        <v>#VALUE!</v>
      </c>
      <c r="AB134" s="27"/>
      <c r="AC134" s="27"/>
      <c r="AD134" s="9"/>
      <c r="AE134" s="9"/>
      <c r="AF134" s="9"/>
      <c r="AG134" s="9"/>
      <c r="AH134" s="9"/>
      <c r="AI134" s="32" t="s">
        <v>1272</v>
      </c>
      <c r="AJ134" s="39"/>
    </row>
    <row r="135" spans="1:36" ht="409.5" hidden="1" x14ac:dyDescent="0.3">
      <c r="A135" s="24" t="s">
        <v>43</v>
      </c>
      <c r="B135" s="10" t="s">
        <v>1557</v>
      </c>
      <c r="C135" s="26" t="s">
        <v>357</v>
      </c>
      <c r="D135" s="26" t="s">
        <v>378</v>
      </c>
      <c r="E135" s="10" t="s">
        <v>630</v>
      </c>
      <c r="F135" s="10" t="s">
        <v>630</v>
      </c>
      <c r="G135" s="10" t="s">
        <v>355</v>
      </c>
      <c r="H135" s="9" t="s">
        <v>379</v>
      </c>
      <c r="I135" s="26" t="s">
        <v>363</v>
      </c>
      <c r="J135" s="10" t="s">
        <v>355</v>
      </c>
      <c r="K135" s="10" t="s">
        <v>355</v>
      </c>
      <c r="L135" s="10" t="s">
        <v>355</v>
      </c>
      <c r="M135" s="10" t="s">
        <v>80</v>
      </c>
      <c r="N135" s="10" t="s">
        <v>355</v>
      </c>
      <c r="O135" s="10" t="s">
        <v>355</v>
      </c>
      <c r="P135" s="140" t="s">
        <v>355</v>
      </c>
      <c r="Q135" s="15" t="s">
        <v>355</v>
      </c>
      <c r="R135" s="15"/>
      <c r="S135" s="27">
        <v>0</v>
      </c>
      <c r="T135" s="18" t="s">
        <v>1556</v>
      </c>
      <c r="U135" s="29"/>
      <c r="V135" s="29"/>
      <c r="W135" s="36" t="s">
        <v>356</v>
      </c>
      <c r="X135" s="36" t="s">
        <v>1611</v>
      </c>
      <c r="Y135" s="14" t="e">
        <f t="shared" ca="1" si="4"/>
        <v>#VALUE!</v>
      </c>
      <c r="Z135" s="31"/>
      <c r="AA135" s="9" t="e">
        <f ca="1">IF(AND($T135&lt;&gt;"Cumplido", $Q135&lt;&gt;"", $R135=""), IF($Q135-TODAY()&lt;=[1]Parametros!$M$2, IF($Q135-TODAY()&gt;=0, "Sí", "Vencido"), "No"), IF(AND($T135&lt;&gt;"Cumplido", $Q135&lt;&gt;"", $R135&lt;&gt;""), IF($R135&gt;$Q135, "Incumplido", "Cumplido en plazo"), ""))</f>
        <v>#VALUE!</v>
      </c>
      <c r="AB135" s="27"/>
      <c r="AC135" s="27"/>
      <c r="AD135" s="9"/>
      <c r="AE135" s="9"/>
      <c r="AF135" s="9"/>
      <c r="AG135" s="9"/>
      <c r="AH135" s="9"/>
      <c r="AI135" s="32" t="s">
        <v>1272</v>
      </c>
      <c r="AJ135" s="39"/>
    </row>
    <row r="136" spans="1:36" ht="409.5" hidden="1" x14ac:dyDescent="0.3">
      <c r="A136" s="24" t="s">
        <v>43</v>
      </c>
      <c r="B136" s="10" t="s">
        <v>1557</v>
      </c>
      <c r="C136" s="26" t="s">
        <v>357</v>
      </c>
      <c r="D136" s="26" t="s">
        <v>380</v>
      </c>
      <c r="E136" s="10" t="s">
        <v>630</v>
      </c>
      <c r="F136" s="10" t="s">
        <v>630</v>
      </c>
      <c r="G136" s="10" t="s">
        <v>355</v>
      </c>
      <c r="H136" s="9" t="s">
        <v>381</v>
      </c>
      <c r="I136" s="26" t="s">
        <v>363</v>
      </c>
      <c r="J136" s="10" t="s">
        <v>355</v>
      </c>
      <c r="K136" s="10" t="s">
        <v>355</v>
      </c>
      <c r="L136" s="10" t="s">
        <v>355</v>
      </c>
      <c r="M136" s="10" t="s">
        <v>80</v>
      </c>
      <c r="N136" s="10" t="s">
        <v>355</v>
      </c>
      <c r="O136" s="10" t="s">
        <v>355</v>
      </c>
      <c r="P136" s="140" t="s">
        <v>355</v>
      </c>
      <c r="Q136" s="15" t="s">
        <v>355</v>
      </c>
      <c r="R136" s="15"/>
      <c r="S136" s="27">
        <v>0</v>
      </c>
      <c r="T136" s="18" t="s">
        <v>1556</v>
      </c>
      <c r="U136" s="29"/>
      <c r="V136" s="29"/>
      <c r="W136" s="36" t="s">
        <v>356</v>
      </c>
      <c r="X136" s="36" t="s">
        <v>1611</v>
      </c>
      <c r="Y136" s="14" t="e">
        <f t="shared" ca="1" si="4"/>
        <v>#VALUE!</v>
      </c>
      <c r="Z136" s="31"/>
      <c r="AA136" s="9" t="e">
        <f ca="1">IF(AND($T136&lt;&gt;"Cumplido", $Q136&lt;&gt;"", $R136=""), IF($Q136-TODAY()&lt;=[1]Parametros!$M$2, IF($Q136-TODAY()&gt;=0, "Sí", "Vencido"), "No"), IF(AND($T136&lt;&gt;"Cumplido", $Q136&lt;&gt;"", $R136&lt;&gt;""), IF($R136&gt;$Q136, "Incumplido", "Cumplido en plazo"), ""))</f>
        <v>#VALUE!</v>
      </c>
      <c r="AB136" s="27"/>
      <c r="AC136" s="27"/>
      <c r="AD136" s="9"/>
      <c r="AE136" s="9"/>
      <c r="AF136" s="9"/>
      <c r="AG136" s="9"/>
      <c r="AH136" s="9"/>
      <c r="AI136" s="32" t="s">
        <v>1272</v>
      </c>
      <c r="AJ136" s="39"/>
    </row>
    <row r="137" spans="1:36" ht="409.5" hidden="1" x14ac:dyDescent="0.3">
      <c r="A137" s="24" t="s">
        <v>43</v>
      </c>
      <c r="B137" s="10" t="s">
        <v>1557</v>
      </c>
      <c r="C137" s="26" t="s">
        <v>357</v>
      </c>
      <c r="D137" s="26" t="s">
        <v>382</v>
      </c>
      <c r="E137" s="10" t="s">
        <v>630</v>
      </c>
      <c r="F137" s="10" t="s">
        <v>630</v>
      </c>
      <c r="G137" s="10" t="s">
        <v>355</v>
      </c>
      <c r="H137" s="9" t="s">
        <v>383</v>
      </c>
      <c r="I137" s="26" t="s">
        <v>363</v>
      </c>
      <c r="J137" s="10" t="s">
        <v>355</v>
      </c>
      <c r="K137" s="10" t="s">
        <v>355</v>
      </c>
      <c r="L137" s="10" t="s">
        <v>355</v>
      </c>
      <c r="M137" s="10" t="s">
        <v>80</v>
      </c>
      <c r="N137" s="10" t="s">
        <v>355</v>
      </c>
      <c r="O137" s="10" t="s">
        <v>355</v>
      </c>
      <c r="P137" s="140" t="s">
        <v>355</v>
      </c>
      <c r="Q137" s="15" t="s">
        <v>355</v>
      </c>
      <c r="R137" s="15"/>
      <c r="S137" s="27">
        <v>0</v>
      </c>
      <c r="T137" s="18" t="s">
        <v>1556</v>
      </c>
      <c r="U137" s="29"/>
      <c r="V137" s="29"/>
      <c r="W137" s="36" t="s">
        <v>356</v>
      </c>
      <c r="X137" s="36" t="s">
        <v>1611</v>
      </c>
      <c r="Y137" s="14" t="e">
        <f t="shared" ca="1" si="4"/>
        <v>#VALUE!</v>
      </c>
      <c r="Z137" s="31"/>
      <c r="AA137" s="9" t="e">
        <f ca="1">IF(AND($T137&lt;&gt;"Cumplido", $Q137&lt;&gt;"", $R137=""), IF($Q137-TODAY()&lt;=[1]Parametros!$M$2, IF($Q137-TODAY()&gt;=0, "Sí", "Vencido"), "No"), IF(AND($T137&lt;&gt;"Cumplido", $Q137&lt;&gt;"", $R137&lt;&gt;""), IF($R137&gt;$Q137, "Incumplido", "Cumplido en plazo"), ""))</f>
        <v>#VALUE!</v>
      </c>
      <c r="AB137" s="27"/>
      <c r="AC137" s="27"/>
      <c r="AD137" s="9"/>
      <c r="AE137" s="9"/>
      <c r="AF137" s="9"/>
      <c r="AG137" s="9"/>
      <c r="AH137" s="9"/>
      <c r="AI137" s="32" t="s">
        <v>1272</v>
      </c>
      <c r="AJ137" s="39"/>
    </row>
    <row r="138" spans="1:36" s="156" customFormat="1" ht="409.5" hidden="1" x14ac:dyDescent="0.3">
      <c r="A138" s="148" t="s">
        <v>43</v>
      </c>
      <c r="B138" s="50" t="s">
        <v>1557</v>
      </c>
      <c r="C138" s="143" t="s">
        <v>357</v>
      </c>
      <c r="D138" s="143" t="s">
        <v>384</v>
      </c>
      <c r="E138" s="50" t="s">
        <v>630</v>
      </c>
      <c r="F138" s="50" t="s">
        <v>630</v>
      </c>
      <c r="G138" s="50" t="s">
        <v>355</v>
      </c>
      <c r="H138" s="142" t="s">
        <v>385</v>
      </c>
      <c r="I138" s="143" t="s">
        <v>363</v>
      </c>
      <c r="J138" s="50" t="s">
        <v>355</v>
      </c>
      <c r="K138" s="50" t="s">
        <v>355</v>
      </c>
      <c r="L138" s="50" t="s">
        <v>355</v>
      </c>
      <c r="M138" s="50" t="s">
        <v>80</v>
      </c>
      <c r="N138" s="50" t="s">
        <v>355</v>
      </c>
      <c r="O138" s="50" t="s">
        <v>355</v>
      </c>
      <c r="P138" s="140" t="s">
        <v>355</v>
      </c>
      <c r="Q138" s="140" t="s">
        <v>355</v>
      </c>
      <c r="R138" s="140"/>
      <c r="S138" s="152">
        <v>0</v>
      </c>
      <c r="T138" s="18" t="s">
        <v>1556</v>
      </c>
      <c r="U138" s="145"/>
      <c r="V138" s="145"/>
      <c r="W138" s="153" t="s">
        <v>356</v>
      </c>
      <c r="X138" s="153" t="s">
        <v>1611</v>
      </c>
      <c r="Y138" s="154" t="e">
        <f t="shared" ca="1" si="4"/>
        <v>#VALUE!</v>
      </c>
      <c r="Z138" s="154"/>
      <c r="AA138" s="142" t="e">
        <f ca="1">IF(AND($T138&lt;&gt;"Cumplido", $Q138&lt;&gt;"", $R138=""), IF($Q138-TODAY()&lt;=[1]Parametros!$M$2, IF($Q138-TODAY()&gt;=0, "Sí", "Vencido"), "No"), IF(AND($T138&lt;&gt;"Cumplido", $Q138&lt;&gt;"", $R138&lt;&gt;""), IF($R138&gt;$Q138, "Incumplido", "Cumplido en plazo"), ""))</f>
        <v>#VALUE!</v>
      </c>
      <c r="AB138" s="152"/>
      <c r="AC138" s="152"/>
      <c r="AD138" s="142"/>
      <c r="AE138" s="142"/>
      <c r="AF138" s="142"/>
      <c r="AG138" s="142"/>
      <c r="AH138" s="142"/>
      <c r="AI138" s="50" t="s">
        <v>1272</v>
      </c>
      <c r="AJ138" s="155"/>
    </row>
    <row r="139" spans="1:36" ht="409.5" x14ac:dyDescent="0.3">
      <c r="A139" s="24" t="s">
        <v>43</v>
      </c>
      <c r="B139" s="10" t="s">
        <v>1558</v>
      </c>
      <c r="C139" s="26" t="s">
        <v>357</v>
      </c>
      <c r="D139" s="26" t="s">
        <v>386</v>
      </c>
      <c r="E139" s="10" t="s">
        <v>631</v>
      </c>
      <c r="F139" s="10" t="s">
        <v>632</v>
      </c>
      <c r="G139" s="10" t="s">
        <v>696</v>
      </c>
      <c r="H139" s="9" t="s">
        <v>968</v>
      </c>
      <c r="I139" s="17" t="s">
        <v>872</v>
      </c>
      <c r="J139" s="10" t="s">
        <v>768</v>
      </c>
      <c r="K139" s="10">
        <v>1</v>
      </c>
      <c r="L139" s="10" t="s">
        <v>728</v>
      </c>
      <c r="M139" s="10" t="s">
        <v>89</v>
      </c>
      <c r="N139" s="10" t="s">
        <v>94</v>
      </c>
      <c r="O139" s="10" t="s">
        <v>94</v>
      </c>
      <c r="P139" s="15">
        <v>45565</v>
      </c>
      <c r="Q139" s="15">
        <v>45657</v>
      </c>
      <c r="R139" s="15"/>
      <c r="S139" s="27">
        <v>1</v>
      </c>
      <c r="T139" s="55" t="s">
        <v>783</v>
      </c>
      <c r="U139" s="29"/>
      <c r="V139" s="29"/>
      <c r="W139" s="10" t="s">
        <v>1376</v>
      </c>
      <c r="X139" s="36" t="s">
        <v>1913</v>
      </c>
      <c r="Y139" s="14">
        <f t="shared" ca="1" si="4"/>
        <v>365</v>
      </c>
      <c r="Z139" s="31"/>
      <c r="AA139" s="9" t="str">
        <f ca="1">IF(AND($T139&lt;&gt;"Cumplido", $Q139&lt;&gt;"", $R139=""), IF($Q139-TODAY()&lt;=[1]Parametros!$M$2, IF($Q139-TODAY()&gt;=0, "Sí", "Vencido"), "No"), IF(AND($T139&lt;&gt;"Cumplido", $Q139&lt;&gt;"", $R139&lt;&gt;""), IF($R139&gt;$Q139, "Incumplido", "Cumplido en plazo"), ""))</f>
        <v>Vencido</v>
      </c>
      <c r="AB139" s="27">
        <v>0.33</v>
      </c>
      <c r="AC139" s="27">
        <v>1</v>
      </c>
      <c r="AD139" s="9" t="s">
        <v>1393</v>
      </c>
      <c r="AE139" s="9" t="s">
        <v>1392</v>
      </c>
      <c r="AF139" s="9" t="s">
        <v>1392</v>
      </c>
      <c r="AG139" s="9" t="s">
        <v>1392</v>
      </c>
      <c r="AH139" s="9" t="s">
        <v>1392</v>
      </c>
      <c r="AI139" s="9" t="s">
        <v>1271</v>
      </c>
      <c r="AJ139" s="39"/>
    </row>
    <row r="140" spans="1:36" ht="409.5" x14ac:dyDescent="0.3">
      <c r="A140" s="24" t="s">
        <v>43</v>
      </c>
      <c r="B140" s="25" t="s">
        <v>1268</v>
      </c>
      <c r="C140" s="26" t="s">
        <v>357</v>
      </c>
      <c r="D140" s="26" t="s">
        <v>386</v>
      </c>
      <c r="E140" s="10" t="s">
        <v>631</v>
      </c>
      <c r="F140" s="10" t="s">
        <v>632</v>
      </c>
      <c r="G140" s="10" t="s">
        <v>696</v>
      </c>
      <c r="H140" s="9" t="s">
        <v>969</v>
      </c>
      <c r="I140" s="17" t="s">
        <v>1876</v>
      </c>
      <c r="J140" s="10" t="s">
        <v>768</v>
      </c>
      <c r="K140" s="10">
        <v>1</v>
      </c>
      <c r="L140" s="10" t="s">
        <v>1539</v>
      </c>
      <c r="M140" s="10" t="s">
        <v>89</v>
      </c>
      <c r="N140" s="10" t="s">
        <v>94</v>
      </c>
      <c r="O140" s="10" t="s">
        <v>94</v>
      </c>
      <c r="P140" s="15">
        <v>45565</v>
      </c>
      <c r="Q140" s="15">
        <v>45657</v>
      </c>
      <c r="R140" s="15"/>
      <c r="S140" s="27">
        <v>1</v>
      </c>
      <c r="T140" s="55" t="s">
        <v>783</v>
      </c>
      <c r="U140" s="29"/>
      <c r="V140" s="29"/>
      <c r="W140" s="10" t="s">
        <v>1377</v>
      </c>
      <c r="X140" s="30" t="s">
        <v>1794</v>
      </c>
      <c r="Y140" s="14">
        <f t="shared" ca="1" si="4"/>
        <v>365</v>
      </c>
      <c r="Z140" s="31"/>
      <c r="AA140" s="9" t="str">
        <f ca="1">IF(AND($T140&lt;&gt;"Cumplido", $Q140&lt;&gt;"", $R140=""), IF($Q140-TODAY()&lt;=[1]Parametros!$M$2, IF($Q140-TODAY()&gt;=0, "Sí", "Vencido"), "No"), IF(AND($T140&lt;&gt;"Cumplido", $Q140&lt;&gt;"", $R140&lt;&gt;""), IF($R140&gt;$Q140, "Incumplido", "Cumplido en plazo"), ""))</f>
        <v>Vencido</v>
      </c>
      <c r="AB140" s="27">
        <v>0.377</v>
      </c>
      <c r="AC140" s="27">
        <v>1</v>
      </c>
      <c r="AD140" s="9" t="s">
        <v>1393</v>
      </c>
      <c r="AE140" s="9" t="s">
        <v>1392</v>
      </c>
      <c r="AF140" s="9" t="s">
        <v>1392</v>
      </c>
      <c r="AG140" s="9" t="s">
        <v>1392</v>
      </c>
      <c r="AH140" s="9" t="s">
        <v>1392</v>
      </c>
      <c r="AI140" s="9" t="s">
        <v>1271</v>
      </c>
      <c r="AJ140" s="39"/>
    </row>
    <row r="141" spans="1:36" ht="409.5" hidden="1" x14ac:dyDescent="0.3">
      <c r="A141" s="24" t="s">
        <v>43</v>
      </c>
      <c r="B141" s="10" t="s">
        <v>1558</v>
      </c>
      <c r="C141" s="26" t="s">
        <v>357</v>
      </c>
      <c r="D141" s="26" t="s">
        <v>386</v>
      </c>
      <c r="E141" s="10" t="s">
        <v>630</v>
      </c>
      <c r="F141" s="10" t="s">
        <v>630</v>
      </c>
      <c r="G141" s="10" t="s">
        <v>355</v>
      </c>
      <c r="H141" s="9" t="s">
        <v>387</v>
      </c>
      <c r="I141" s="26" t="s">
        <v>388</v>
      </c>
      <c r="J141" s="10" t="s">
        <v>770</v>
      </c>
      <c r="K141" s="10" t="s">
        <v>355</v>
      </c>
      <c r="L141" s="10" t="s">
        <v>355</v>
      </c>
      <c r="M141" s="10" t="s">
        <v>89</v>
      </c>
      <c r="N141" s="10" t="s">
        <v>94</v>
      </c>
      <c r="O141" s="10" t="s">
        <v>94</v>
      </c>
      <c r="P141" s="140">
        <v>45565</v>
      </c>
      <c r="Q141" s="15">
        <v>46022</v>
      </c>
      <c r="R141" s="15"/>
      <c r="S141" s="27">
        <v>0.77300000000000002</v>
      </c>
      <c r="T141" s="28" t="s">
        <v>1555</v>
      </c>
      <c r="U141" s="29"/>
      <c r="V141" s="29"/>
      <c r="W141" s="123" t="s">
        <v>1848</v>
      </c>
      <c r="X141" s="36" t="s">
        <v>1846</v>
      </c>
      <c r="Y141" s="14">
        <f t="shared" ca="1" si="4"/>
        <v>0</v>
      </c>
      <c r="Z141" s="31"/>
      <c r="AA141" s="9" t="str">
        <f ca="1">IF(AND($T141&lt;&gt;"Cumplido", $Q141&lt;&gt;"", $R141=""), IF($Q141-TODAY()&lt;=[1]Parametros!$M$2, IF($Q141-TODAY()&gt;=0, "Sí", "Vencido"), "No"), IF(AND($T141&lt;&gt;"Cumplido", $Q141&lt;&gt;"", $R141&lt;&gt;""), IF($R141&gt;$Q141, "Incumplido", "Cumplido en plazo"), ""))</f>
        <v>Sí</v>
      </c>
      <c r="AB141" s="27"/>
      <c r="AC141" s="27"/>
      <c r="AD141" s="9"/>
      <c r="AE141" s="9"/>
      <c r="AF141" s="9"/>
      <c r="AG141" s="9"/>
      <c r="AH141" s="9"/>
      <c r="AI141" s="32" t="s">
        <v>1272</v>
      </c>
      <c r="AJ141" s="39"/>
    </row>
    <row r="142" spans="1:36" ht="409.5" hidden="1" x14ac:dyDescent="0.3">
      <c r="A142" s="24" t="s">
        <v>43</v>
      </c>
      <c r="B142" s="10" t="s">
        <v>1558</v>
      </c>
      <c r="C142" s="26" t="s">
        <v>357</v>
      </c>
      <c r="D142" s="26" t="s">
        <v>386</v>
      </c>
      <c r="E142" s="10" t="s">
        <v>631</v>
      </c>
      <c r="F142" s="10" t="s">
        <v>632</v>
      </c>
      <c r="G142" s="10" t="s">
        <v>696</v>
      </c>
      <c r="H142" s="9" t="s">
        <v>389</v>
      </c>
      <c r="I142" s="26" t="s">
        <v>390</v>
      </c>
      <c r="J142" s="10" t="s">
        <v>769</v>
      </c>
      <c r="K142" s="10">
        <v>1</v>
      </c>
      <c r="L142" s="10" t="s">
        <v>723</v>
      </c>
      <c r="M142" s="10" t="s">
        <v>89</v>
      </c>
      <c r="N142" s="10" t="s">
        <v>94</v>
      </c>
      <c r="O142" s="10" t="s">
        <v>94</v>
      </c>
      <c r="P142" s="15">
        <v>45565</v>
      </c>
      <c r="Q142" s="15">
        <v>46022</v>
      </c>
      <c r="R142" s="15"/>
      <c r="S142" s="27">
        <v>0.77300000000000002</v>
      </c>
      <c r="T142" s="28" t="s">
        <v>1555</v>
      </c>
      <c r="U142" s="29"/>
      <c r="V142" s="29"/>
      <c r="W142" s="123" t="s">
        <v>1847</v>
      </c>
      <c r="X142" s="30" t="s">
        <v>1845</v>
      </c>
      <c r="Y142" s="14">
        <f t="shared" ca="1" si="4"/>
        <v>0</v>
      </c>
      <c r="Z142" s="31"/>
      <c r="AA142" s="9" t="str">
        <f ca="1">IF(AND($T142&lt;&gt;"Cumplido", $Q142&lt;&gt;"", $R142=""), IF($Q142-TODAY()&lt;=[1]Parametros!$M$2, IF($Q142-TODAY()&gt;=0, "Sí", "Vencido"), "No"), IF(AND($T142&lt;&gt;"Cumplido", $Q142&lt;&gt;"", $R142&lt;&gt;""), IF($R142&gt;$Q142, "Incumplido", "Cumplido en plazo"), ""))</f>
        <v>Sí</v>
      </c>
      <c r="AB142" s="27"/>
      <c r="AC142" s="27"/>
      <c r="AD142" s="9"/>
      <c r="AE142" s="9"/>
      <c r="AF142" s="9"/>
      <c r="AG142" s="9"/>
      <c r="AH142" s="9"/>
      <c r="AI142" s="32" t="s">
        <v>1272</v>
      </c>
      <c r="AJ142" s="39"/>
    </row>
    <row r="143" spans="1:36" ht="409.5" x14ac:dyDescent="0.3">
      <c r="A143" s="24" t="s">
        <v>43</v>
      </c>
      <c r="B143" s="10" t="s">
        <v>1558</v>
      </c>
      <c r="C143" s="26" t="s">
        <v>357</v>
      </c>
      <c r="D143" s="26" t="s">
        <v>391</v>
      </c>
      <c r="E143" s="10" t="s">
        <v>631</v>
      </c>
      <c r="F143" s="10" t="s">
        <v>632</v>
      </c>
      <c r="G143" s="10" t="s">
        <v>696</v>
      </c>
      <c r="H143" s="9" t="s">
        <v>392</v>
      </c>
      <c r="I143" s="26" t="s">
        <v>393</v>
      </c>
      <c r="J143" s="10" t="s">
        <v>771</v>
      </c>
      <c r="K143" s="10">
        <v>1</v>
      </c>
      <c r="L143" s="10" t="s">
        <v>724</v>
      </c>
      <c r="M143" s="10" t="s">
        <v>89</v>
      </c>
      <c r="N143" s="10" t="s">
        <v>94</v>
      </c>
      <c r="O143" s="10" t="s">
        <v>94</v>
      </c>
      <c r="P143" s="15">
        <v>45565</v>
      </c>
      <c r="Q143" s="15">
        <v>46022</v>
      </c>
      <c r="R143" s="15"/>
      <c r="S143" s="27">
        <v>1</v>
      </c>
      <c r="T143" s="55" t="s">
        <v>783</v>
      </c>
      <c r="U143" s="29"/>
      <c r="V143" s="29"/>
      <c r="W143" s="30" t="s">
        <v>394</v>
      </c>
      <c r="X143" s="30" t="s">
        <v>1914</v>
      </c>
      <c r="Y143" s="14">
        <f t="shared" ca="1" si="4"/>
        <v>0</v>
      </c>
      <c r="Z143" s="31"/>
      <c r="AA143" s="9" t="str">
        <f ca="1">IF(AND($T143&lt;&gt;"Cumplido", $Q143&lt;&gt;"", $R143=""), IF($Q143-TODAY()&lt;=[1]Parametros!$M$2, IF($Q143-TODAY()&gt;=0, "Sí", "Vencido"), "No"), IF(AND($T143&lt;&gt;"Cumplido", $Q143&lt;&gt;"", $R143&lt;&gt;""), IF($R143&gt;$Q143, "Incumplido", "Cumplido en plazo"), ""))</f>
        <v>Sí</v>
      </c>
      <c r="AB143" s="27">
        <v>1</v>
      </c>
      <c r="AC143" s="27">
        <v>1</v>
      </c>
      <c r="AD143" s="9"/>
      <c r="AE143" s="9"/>
      <c r="AF143" s="9"/>
      <c r="AG143" s="9"/>
      <c r="AH143" s="9"/>
      <c r="AI143" s="32" t="s">
        <v>1271</v>
      </c>
      <c r="AJ143" s="39"/>
    </row>
    <row r="144" spans="1:36" ht="409.5" hidden="1" x14ac:dyDescent="0.3">
      <c r="A144" s="24" t="s">
        <v>43</v>
      </c>
      <c r="B144" s="25" t="s">
        <v>1266</v>
      </c>
      <c r="C144" s="26" t="s">
        <v>395</v>
      </c>
      <c r="D144" s="26" t="s">
        <v>396</v>
      </c>
      <c r="E144" s="10" t="s">
        <v>633</v>
      </c>
      <c r="F144" s="10" t="s">
        <v>634</v>
      </c>
      <c r="G144" s="10" t="s">
        <v>696</v>
      </c>
      <c r="H144" s="9" t="s">
        <v>397</v>
      </c>
      <c r="I144" s="26" t="s">
        <v>776</v>
      </c>
      <c r="J144" s="10" t="s">
        <v>769</v>
      </c>
      <c r="K144" s="10">
        <v>1</v>
      </c>
      <c r="L144" s="10" t="s">
        <v>725</v>
      </c>
      <c r="M144" s="10" t="s">
        <v>89</v>
      </c>
      <c r="N144" s="10" t="s">
        <v>94</v>
      </c>
      <c r="O144" s="10" t="s">
        <v>94</v>
      </c>
      <c r="P144" s="15">
        <v>45611</v>
      </c>
      <c r="Q144" s="15">
        <v>46022</v>
      </c>
      <c r="R144" s="15"/>
      <c r="S144" s="27">
        <v>0.5</v>
      </c>
      <c r="T144" s="28" t="s">
        <v>1555</v>
      </c>
      <c r="U144" s="29"/>
      <c r="V144" s="29"/>
      <c r="W144" s="30" t="s">
        <v>1843</v>
      </c>
      <c r="X144" s="30" t="s">
        <v>1844</v>
      </c>
      <c r="Y144" s="14">
        <f t="shared" ca="1" si="4"/>
        <v>0</v>
      </c>
      <c r="Z144" s="31"/>
      <c r="AA144" s="9" t="str">
        <f ca="1">IF(AND($T144&lt;&gt;"Cumplido", $Q144&lt;&gt;"", $R144=""), IF($Q144-TODAY()&lt;=[1]Parametros!$M$2, IF($Q144-TODAY()&gt;=0, "Sí", "Vencido"), "No"), IF(AND($T144&lt;&gt;"Cumplido", $Q144&lt;&gt;"", $R144&lt;&gt;""), IF($R144&gt;$Q144, "Incumplido", "Cumplido en plazo"), ""))</f>
        <v>Sí</v>
      </c>
      <c r="AB144" s="27"/>
      <c r="AC144" s="27"/>
      <c r="AD144" s="9"/>
      <c r="AE144" s="9"/>
      <c r="AF144" s="9"/>
      <c r="AG144" s="9"/>
      <c r="AH144" s="9"/>
      <c r="AI144" s="32" t="s">
        <v>1272</v>
      </c>
      <c r="AJ144" s="39"/>
    </row>
    <row r="145" spans="1:36" ht="409.5" hidden="1" x14ac:dyDescent="0.3">
      <c r="A145" s="24" t="s">
        <v>43</v>
      </c>
      <c r="B145" s="25" t="s">
        <v>1266</v>
      </c>
      <c r="C145" s="26" t="s">
        <v>395</v>
      </c>
      <c r="D145" s="26" t="s">
        <v>398</v>
      </c>
      <c r="E145" s="10" t="s">
        <v>630</v>
      </c>
      <c r="F145" s="10" t="s">
        <v>630</v>
      </c>
      <c r="G145" s="10" t="s">
        <v>697</v>
      </c>
      <c r="H145" s="9" t="s">
        <v>399</v>
      </c>
      <c r="I145" s="26" t="s">
        <v>400</v>
      </c>
      <c r="J145" s="10" t="s">
        <v>769</v>
      </c>
      <c r="K145" s="14">
        <v>1</v>
      </c>
      <c r="L145" s="10" t="s">
        <v>726</v>
      </c>
      <c r="M145" s="10" t="s">
        <v>89</v>
      </c>
      <c r="N145" s="10" t="s">
        <v>94</v>
      </c>
      <c r="O145" s="10" t="s">
        <v>94</v>
      </c>
      <c r="P145" s="15">
        <v>45611</v>
      </c>
      <c r="Q145" s="15">
        <v>46022</v>
      </c>
      <c r="R145" s="15"/>
      <c r="S145" s="27">
        <v>0</v>
      </c>
      <c r="T145" s="18" t="s">
        <v>1556</v>
      </c>
      <c r="U145" s="29"/>
      <c r="V145" s="29"/>
      <c r="W145" s="30" t="s">
        <v>401</v>
      </c>
      <c r="X145" s="30" t="s">
        <v>1935</v>
      </c>
      <c r="Y145" s="14">
        <f t="shared" ca="1" si="4"/>
        <v>0</v>
      </c>
      <c r="Z145" s="31"/>
      <c r="AA145" s="9" t="str">
        <f ca="1">IF(AND($T145&lt;&gt;"Cumplido", $Q145&lt;&gt;"", $R145=""), IF($Q145-TODAY()&lt;=[1]Parametros!$M$2, IF($Q145-TODAY()&gt;=0, "Sí", "Vencido"), "No"), IF(AND($T145&lt;&gt;"Cumplido", $Q145&lt;&gt;"", $R145&lt;&gt;""), IF($R145&gt;$Q145, "Incumplido", "Cumplido en plazo"), ""))</f>
        <v>Sí</v>
      </c>
      <c r="AB145" s="27"/>
      <c r="AC145" s="27"/>
      <c r="AD145" s="9"/>
      <c r="AE145" s="9"/>
      <c r="AF145" s="9"/>
      <c r="AG145" s="9"/>
      <c r="AH145" s="9"/>
      <c r="AI145" s="32" t="s">
        <v>1272</v>
      </c>
      <c r="AJ145" s="39"/>
    </row>
    <row r="146" spans="1:36" ht="409.5" hidden="1" x14ac:dyDescent="0.3">
      <c r="A146" s="24" t="s">
        <v>43</v>
      </c>
      <c r="B146" s="25" t="s">
        <v>1266</v>
      </c>
      <c r="C146" s="26" t="s">
        <v>395</v>
      </c>
      <c r="D146" s="26" t="s">
        <v>402</v>
      </c>
      <c r="E146" s="10" t="s">
        <v>630</v>
      </c>
      <c r="F146" s="10" t="s">
        <v>630</v>
      </c>
      <c r="G146" s="10" t="s">
        <v>697</v>
      </c>
      <c r="H146" s="9" t="s">
        <v>403</v>
      </c>
      <c r="I146" s="26" t="s">
        <v>400</v>
      </c>
      <c r="J146" s="10" t="s">
        <v>769</v>
      </c>
      <c r="K146" s="27">
        <v>1</v>
      </c>
      <c r="L146" s="10" t="s">
        <v>727</v>
      </c>
      <c r="M146" s="10" t="s">
        <v>89</v>
      </c>
      <c r="N146" s="10" t="s">
        <v>94</v>
      </c>
      <c r="O146" s="10" t="s">
        <v>94</v>
      </c>
      <c r="P146" s="15">
        <v>45611</v>
      </c>
      <c r="Q146" s="15">
        <v>46022</v>
      </c>
      <c r="R146" s="15"/>
      <c r="S146" s="27">
        <v>0.77300000000000002</v>
      </c>
      <c r="T146" s="28" t="s">
        <v>1555</v>
      </c>
      <c r="U146" s="29"/>
      <c r="V146" s="29"/>
      <c r="W146" s="30" t="s">
        <v>401</v>
      </c>
      <c r="X146" s="30" t="s">
        <v>1612</v>
      </c>
      <c r="Y146" s="14">
        <f t="shared" ca="1" si="4"/>
        <v>0</v>
      </c>
      <c r="Z146" s="31"/>
      <c r="AA146" s="9" t="str">
        <f ca="1">IF(AND($T146&lt;&gt;"Cumplido", $Q146&lt;&gt;"", $R146=""), IF($Q146-TODAY()&lt;=[1]Parametros!$M$2, IF($Q146-TODAY()&gt;=0, "Sí", "Vencido"), "No"), IF(AND($T146&lt;&gt;"Cumplido", $Q146&lt;&gt;"", $R146&lt;&gt;""), IF($R146&gt;$Q146, "Incumplido", "Cumplido en plazo"), ""))</f>
        <v>Sí</v>
      </c>
      <c r="AB146" s="27"/>
      <c r="AC146" s="27"/>
      <c r="AD146" s="9"/>
      <c r="AE146" s="9"/>
      <c r="AF146" s="9"/>
      <c r="AG146" s="9"/>
      <c r="AH146" s="9"/>
      <c r="AI146" s="32" t="s">
        <v>1272</v>
      </c>
      <c r="AJ146" s="39"/>
    </row>
    <row r="147" spans="1:36" ht="409.5" hidden="1" x14ac:dyDescent="0.3">
      <c r="A147" s="24" t="s">
        <v>43</v>
      </c>
      <c r="B147" s="25" t="s">
        <v>1266</v>
      </c>
      <c r="C147" s="26" t="s">
        <v>395</v>
      </c>
      <c r="D147" s="26" t="s">
        <v>404</v>
      </c>
      <c r="E147" s="10" t="s">
        <v>630</v>
      </c>
      <c r="F147" s="10" t="s">
        <v>630</v>
      </c>
      <c r="G147" s="10" t="s">
        <v>697</v>
      </c>
      <c r="H147" s="9" t="s">
        <v>405</v>
      </c>
      <c r="I147" s="26" t="s">
        <v>400</v>
      </c>
      <c r="J147" s="10" t="s">
        <v>769</v>
      </c>
      <c r="K147" s="27">
        <v>1</v>
      </c>
      <c r="L147" s="10" t="s">
        <v>727</v>
      </c>
      <c r="M147" s="10" t="s">
        <v>89</v>
      </c>
      <c r="N147" s="10" t="s">
        <v>94</v>
      </c>
      <c r="O147" s="10" t="s">
        <v>94</v>
      </c>
      <c r="P147" s="15">
        <v>45611</v>
      </c>
      <c r="Q147" s="15">
        <v>46022</v>
      </c>
      <c r="R147" s="15"/>
      <c r="S147" s="27">
        <v>0.77300000000000002</v>
      </c>
      <c r="T147" s="28" t="s">
        <v>1555</v>
      </c>
      <c r="U147" s="29"/>
      <c r="V147" s="29"/>
      <c r="W147" s="30" t="s">
        <v>401</v>
      </c>
      <c r="X147" s="30" t="s">
        <v>1613</v>
      </c>
      <c r="Y147" s="14">
        <f t="shared" ca="1" si="4"/>
        <v>0</v>
      </c>
      <c r="Z147" s="31"/>
      <c r="AA147" s="9" t="str">
        <f ca="1">IF(AND($T147&lt;&gt;"Cumplido", $Q147&lt;&gt;"", $R147=""), IF($Q147-TODAY()&lt;=[1]Parametros!$M$2, IF($Q147-TODAY()&gt;=0, "Sí", "Vencido"), "No"), IF(AND($T147&lt;&gt;"Cumplido", $Q147&lt;&gt;"", $R147&lt;&gt;""), IF($R147&gt;$Q147, "Incumplido", "Cumplido en plazo"), ""))</f>
        <v>Sí</v>
      </c>
      <c r="AB147" s="27"/>
      <c r="AC147" s="27"/>
      <c r="AD147" s="9"/>
      <c r="AE147" s="9"/>
      <c r="AF147" s="9"/>
      <c r="AG147" s="9"/>
      <c r="AH147" s="9"/>
      <c r="AI147" s="32" t="s">
        <v>1272</v>
      </c>
      <c r="AJ147" s="39"/>
    </row>
    <row r="148" spans="1:36" ht="409.5" hidden="1" x14ac:dyDescent="0.3">
      <c r="A148" s="24" t="s">
        <v>43</v>
      </c>
      <c r="B148" s="25" t="s">
        <v>1266</v>
      </c>
      <c r="C148" s="26" t="s">
        <v>395</v>
      </c>
      <c r="D148" s="26" t="s">
        <v>406</v>
      </c>
      <c r="E148" s="10" t="s">
        <v>630</v>
      </c>
      <c r="F148" s="10" t="s">
        <v>630</v>
      </c>
      <c r="G148" s="10" t="s">
        <v>697</v>
      </c>
      <c r="H148" s="9" t="s">
        <v>407</v>
      </c>
      <c r="I148" s="26" t="s">
        <v>408</v>
      </c>
      <c r="J148" s="10" t="s">
        <v>769</v>
      </c>
      <c r="K148" s="27">
        <v>1</v>
      </c>
      <c r="L148" s="10" t="s">
        <v>727</v>
      </c>
      <c r="M148" s="10" t="s">
        <v>89</v>
      </c>
      <c r="N148" s="10" t="s">
        <v>94</v>
      </c>
      <c r="O148" s="10" t="s">
        <v>94</v>
      </c>
      <c r="P148" s="15">
        <v>45611</v>
      </c>
      <c r="Q148" s="15">
        <v>46022</v>
      </c>
      <c r="R148" s="15"/>
      <c r="S148" s="27">
        <v>0.77</v>
      </c>
      <c r="T148" s="28" t="s">
        <v>1555</v>
      </c>
      <c r="U148" s="29"/>
      <c r="V148" s="29"/>
      <c r="W148" s="36" t="s">
        <v>409</v>
      </c>
      <c r="X148" s="30" t="s">
        <v>1614</v>
      </c>
      <c r="Y148" s="14">
        <f t="shared" ca="1" si="4"/>
        <v>0</v>
      </c>
      <c r="Z148" s="31"/>
      <c r="AA148" s="9" t="str">
        <f ca="1">IF(AND($T148&lt;&gt;"Cumplido", $Q148&lt;&gt;"", $R148=""), IF($Q148-TODAY()&lt;=[1]Parametros!$M$2, IF($Q148-TODAY()&gt;=0, "Sí", "Vencido"), "No"), IF(AND($T148&lt;&gt;"Cumplido", $Q148&lt;&gt;"", $R148&lt;&gt;""), IF($R148&gt;$Q148, "Incumplido", "Cumplido en plazo"), ""))</f>
        <v>Sí</v>
      </c>
      <c r="AB148" s="27"/>
      <c r="AC148" s="27"/>
      <c r="AD148" s="9"/>
      <c r="AE148" s="9"/>
      <c r="AF148" s="9"/>
      <c r="AG148" s="9"/>
      <c r="AH148" s="9"/>
      <c r="AI148" s="32" t="s">
        <v>1272</v>
      </c>
      <c r="AJ148" s="39"/>
    </row>
    <row r="149" spans="1:36" ht="409.5" x14ac:dyDescent="0.3">
      <c r="A149" s="24" t="s">
        <v>43</v>
      </c>
      <c r="B149" s="25" t="s">
        <v>1266</v>
      </c>
      <c r="C149" s="26" t="s">
        <v>395</v>
      </c>
      <c r="D149" s="26" t="s">
        <v>410</v>
      </c>
      <c r="E149" s="10" t="s">
        <v>630</v>
      </c>
      <c r="F149" s="10" t="s">
        <v>630</v>
      </c>
      <c r="G149" s="10" t="s">
        <v>697</v>
      </c>
      <c r="H149" s="9" t="s">
        <v>970</v>
      </c>
      <c r="I149" s="17" t="s">
        <v>873</v>
      </c>
      <c r="J149" s="10" t="s">
        <v>769</v>
      </c>
      <c r="K149" s="27">
        <v>1</v>
      </c>
      <c r="L149" s="10" t="s">
        <v>764</v>
      </c>
      <c r="M149" s="10" t="s">
        <v>89</v>
      </c>
      <c r="N149" s="10" t="s">
        <v>94</v>
      </c>
      <c r="O149" s="10" t="s">
        <v>94</v>
      </c>
      <c r="P149" s="15">
        <v>45611</v>
      </c>
      <c r="Q149" s="15">
        <v>46022</v>
      </c>
      <c r="R149" s="15"/>
      <c r="S149" s="27">
        <v>1</v>
      </c>
      <c r="T149" s="55" t="s">
        <v>783</v>
      </c>
      <c r="U149" s="29"/>
      <c r="V149" s="29"/>
      <c r="W149" s="10" t="s">
        <v>1378</v>
      </c>
      <c r="X149" s="30" t="s">
        <v>1915</v>
      </c>
      <c r="Y149" s="14">
        <f t="shared" ca="1" si="4"/>
        <v>0</v>
      </c>
      <c r="Z149" s="31"/>
      <c r="AA149" s="9" t="str">
        <f ca="1">IF(AND($T149&lt;&gt;"Cumplido", $Q149&lt;&gt;"", $R149=""), IF($Q149-TODAY()&lt;=[1]Parametros!$M$2, IF($Q149-TODAY()&gt;=0, "Sí", "Vencido"), "No"), IF(AND($T149&lt;&gt;"Cumplido", $Q149&lt;&gt;"", $R149&lt;&gt;""), IF($R149&gt;$Q149, "Incumplido", "Cumplido en plazo"), ""))</f>
        <v>Sí</v>
      </c>
      <c r="AB149" s="27">
        <v>1</v>
      </c>
      <c r="AC149" s="27">
        <v>1</v>
      </c>
      <c r="AD149" s="9" t="s">
        <v>1392</v>
      </c>
      <c r="AE149" s="9" t="s">
        <v>1392</v>
      </c>
      <c r="AF149" s="9" t="s">
        <v>1392</v>
      </c>
      <c r="AG149" s="9" t="s">
        <v>1392</v>
      </c>
      <c r="AH149" s="9" t="s">
        <v>1392</v>
      </c>
      <c r="AI149" s="32" t="s">
        <v>1272</v>
      </c>
      <c r="AJ149" s="39"/>
    </row>
    <row r="150" spans="1:36" ht="409.5" hidden="1" x14ac:dyDescent="0.3">
      <c r="A150" s="24" t="s">
        <v>43</v>
      </c>
      <c r="B150" s="25" t="s">
        <v>1266</v>
      </c>
      <c r="C150" s="26" t="s">
        <v>395</v>
      </c>
      <c r="D150" s="26" t="s">
        <v>410</v>
      </c>
      <c r="E150" s="10" t="s">
        <v>630</v>
      </c>
      <c r="F150" s="10" t="s">
        <v>630</v>
      </c>
      <c r="G150" s="10" t="s">
        <v>697</v>
      </c>
      <c r="H150" s="9">
        <v>917</v>
      </c>
      <c r="I150" s="26" t="s">
        <v>1954</v>
      </c>
      <c r="J150" s="10" t="s">
        <v>769</v>
      </c>
      <c r="K150" s="14">
        <v>1</v>
      </c>
      <c r="L150" s="10" t="s">
        <v>728</v>
      </c>
      <c r="M150" s="10" t="s">
        <v>89</v>
      </c>
      <c r="N150" s="10" t="s">
        <v>94</v>
      </c>
      <c r="O150" s="10" t="s">
        <v>94</v>
      </c>
      <c r="P150" s="15">
        <v>45611</v>
      </c>
      <c r="Q150" s="15">
        <v>46022</v>
      </c>
      <c r="R150" s="15"/>
      <c r="S150" s="27">
        <v>0.77</v>
      </c>
      <c r="T150" s="28" t="s">
        <v>1555</v>
      </c>
      <c r="U150" s="29"/>
      <c r="V150" s="29"/>
      <c r="W150" s="36" t="s">
        <v>411</v>
      </c>
      <c r="X150" s="36" t="s">
        <v>1916</v>
      </c>
      <c r="Y150" s="14">
        <f t="shared" ca="1" si="4"/>
        <v>0</v>
      </c>
      <c r="Z150" s="31"/>
      <c r="AA150" s="9" t="str">
        <f ca="1">IF(AND($T150&lt;&gt;"Cumplido", $Q150&lt;&gt;"", $R150=""), IF($Q150-TODAY()&lt;=[1]Parametros!$M$2, IF($Q150-TODAY()&gt;=0, "Sí", "Vencido"), "No"), IF(AND($T150&lt;&gt;"Cumplido", $Q150&lt;&gt;"", $R150&lt;&gt;""), IF($R150&gt;$Q150, "Incumplido", "Cumplido en plazo"), ""))</f>
        <v>Sí</v>
      </c>
      <c r="AB150" s="27"/>
      <c r="AC150" s="27"/>
      <c r="AD150" s="9"/>
      <c r="AE150" s="9"/>
      <c r="AF150" s="9"/>
      <c r="AG150" s="9"/>
      <c r="AH150" s="9"/>
      <c r="AI150" s="32" t="s">
        <v>1272</v>
      </c>
      <c r="AJ150" s="39"/>
    </row>
    <row r="151" spans="1:36" ht="409.5" x14ac:dyDescent="0.3">
      <c r="A151" s="24" t="s">
        <v>43</v>
      </c>
      <c r="B151" s="25" t="s">
        <v>1266</v>
      </c>
      <c r="C151" s="26" t="s">
        <v>395</v>
      </c>
      <c r="D151" s="26" t="s">
        <v>1236</v>
      </c>
      <c r="E151" s="10" t="s">
        <v>630</v>
      </c>
      <c r="F151" s="10" t="s">
        <v>630</v>
      </c>
      <c r="G151" s="10" t="s">
        <v>697</v>
      </c>
      <c r="H151" s="9" t="s">
        <v>971</v>
      </c>
      <c r="I151" s="17" t="s">
        <v>874</v>
      </c>
      <c r="J151" s="10" t="s">
        <v>769</v>
      </c>
      <c r="K151" s="27" t="s">
        <v>475</v>
      </c>
      <c r="L151" s="10" t="s">
        <v>764</v>
      </c>
      <c r="M151" s="10" t="s">
        <v>89</v>
      </c>
      <c r="N151" s="10" t="s">
        <v>94</v>
      </c>
      <c r="O151" s="10" t="s">
        <v>94</v>
      </c>
      <c r="P151" s="15">
        <v>45611</v>
      </c>
      <c r="Q151" s="15">
        <v>46022</v>
      </c>
      <c r="R151" s="15">
        <v>45917</v>
      </c>
      <c r="S151" s="27">
        <v>1</v>
      </c>
      <c r="T151" s="55" t="s">
        <v>783</v>
      </c>
      <c r="U151" s="29"/>
      <c r="V151" s="29"/>
      <c r="W151" s="10" t="s">
        <v>1378</v>
      </c>
      <c r="X151" s="30" t="s">
        <v>1795</v>
      </c>
      <c r="Y151" s="14">
        <f t="shared" ca="1" si="4"/>
        <v>0</v>
      </c>
      <c r="Z151" s="31"/>
      <c r="AA151" s="9" t="str">
        <f ca="1">IF(AND($T151&lt;&gt;"Cumplido", $Q151&lt;&gt;"", $R151=""), IF($Q151-TODAY()&lt;=[1]Parametros!$M$2, IF($Q151-TODAY()&gt;=0, "Sí", "Vencido"), "No"), IF(AND($T151&lt;&gt;"Cumplido", $Q151&lt;&gt;"", $R151&lt;&gt;""), IF($R151&gt;$Q151, "Incumplido", "Cumplido en plazo"), ""))</f>
        <v>Cumplido en plazo</v>
      </c>
      <c r="AB151" s="27">
        <v>1</v>
      </c>
      <c r="AC151" s="27">
        <v>1</v>
      </c>
      <c r="AD151" s="9" t="s">
        <v>1392</v>
      </c>
      <c r="AE151" s="9" t="s">
        <v>1392</v>
      </c>
      <c r="AF151" s="9" t="s">
        <v>1392</v>
      </c>
      <c r="AG151" s="9" t="s">
        <v>1392</v>
      </c>
      <c r="AH151" s="9" t="s">
        <v>1392</v>
      </c>
      <c r="AI151" s="9" t="s">
        <v>1271</v>
      </c>
      <c r="AJ151" s="39"/>
    </row>
    <row r="152" spans="1:36" ht="409.5" hidden="1" x14ac:dyDescent="0.3">
      <c r="A152" s="24" t="s">
        <v>43</v>
      </c>
      <c r="B152" s="25" t="s">
        <v>1266</v>
      </c>
      <c r="C152" s="26" t="s">
        <v>395</v>
      </c>
      <c r="D152" s="26" t="s">
        <v>412</v>
      </c>
      <c r="E152" s="10" t="s">
        <v>630</v>
      </c>
      <c r="F152" s="10" t="s">
        <v>630</v>
      </c>
      <c r="G152" s="10" t="s">
        <v>697</v>
      </c>
      <c r="H152" s="9" t="s">
        <v>413</v>
      </c>
      <c r="I152" s="26" t="s">
        <v>414</v>
      </c>
      <c r="J152" s="10" t="s">
        <v>769</v>
      </c>
      <c r="K152" s="27">
        <v>1</v>
      </c>
      <c r="L152" s="10" t="s">
        <v>727</v>
      </c>
      <c r="M152" s="10" t="s">
        <v>89</v>
      </c>
      <c r="N152" s="10" t="s">
        <v>94</v>
      </c>
      <c r="O152" s="10" t="s">
        <v>94</v>
      </c>
      <c r="P152" s="15">
        <v>45611</v>
      </c>
      <c r="Q152" s="15">
        <v>46022</v>
      </c>
      <c r="R152" s="15"/>
      <c r="S152" s="27">
        <v>0.77</v>
      </c>
      <c r="T152" s="28" t="s">
        <v>1555</v>
      </c>
      <c r="U152" s="29"/>
      <c r="V152" s="29"/>
      <c r="W152" s="30" t="s">
        <v>415</v>
      </c>
      <c r="X152" s="36" t="s">
        <v>1615</v>
      </c>
      <c r="Y152" s="14">
        <f t="shared" ca="1" si="4"/>
        <v>0</v>
      </c>
      <c r="Z152" s="31"/>
      <c r="AA152" s="9" t="str">
        <f ca="1">IF(AND($T152&lt;&gt;"Cumplido", $Q152&lt;&gt;"", $R152=""), IF($Q152-TODAY()&lt;=[1]Parametros!$M$2, IF($Q152-TODAY()&gt;=0, "Sí", "Vencido"), "No"), IF(AND($T152&lt;&gt;"Cumplido", $Q152&lt;&gt;"", $R152&lt;&gt;""), IF($R152&gt;$Q152, "Incumplido", "Cumplido en plazo"), ""))</f>
        <v>Sí</v>
      </c>
      <c r="AB152" s="27"/>
      <c r="AC152" s="27"/>
      <c r="AD152" s="9"/>
      <c r="AE152" s="9"/>
      <c r="AF152" s="9"/>
      <c r="AG152" s="9"/>
      <c r="AH152" s="9"/>
      <c r="AI152" s="32" t="s">
        <v>1272</v>
      </c>
      <c r="AJ152" s="39"/>
    </row>
    <row r="153" spans="1:36" ht="409.5" hidden="1" x14ac:dyDescent="0.3">
      <c r="A153" s="24" t="s">
        <v>43</v>
      </c>
      <c r="B153" s="25" t="s">
        <v>1266</v>
      </c>
      <c r="C153" s="26" t="s">
        <v>395</v>
      </c>
      <c r="D153" s="26" t="s">
        <v>416</v>
      </c>
      <c r="E153" s="10" t="s">
        <v>630</v>
      </c>
      <c r="F153" s="10" t="s">
        <v>630</v>
      </c>
      <c r="G153" s="10" t="s">
        <v>697</v>
      </c>
      <c r="H153" s="9" t="s">
        <v>417</v>
      </c>
      <c r="I153" s="26" t="s">
        <v>418</v>
      </c>
      <c r="J153" s="10" t="s">
        <v>769</v>
      </c>
      <c r="K153" s="27">
        <v>1</v>
      </c>
      <c r="L153" s="10" t="s">
        <v>727</v>
      </c>
      <c r="M153" s="10" t="s">
        <v>89</v>
      </c>
      <c r="N153" s="10" t="s">
        <v>94</v>
      </c>
      <c r="O153" s="10" t="s">
        <v>94</v>
      </c>
      <c r="P153" s="15">
        <v>45611</v>
      </c>
      <c r="Q153" s="15">
        <v>46022</v>
      </c>
      <c r="R153" s="15"/>
      <c r="S153" s="27">
        <v>0.5</v>
      </c>
      <c r="T153" s="28" t="s">
        <v>1555</v>
      </c>
      <c r="U153" s="29"/>
      <c r="V153" s="29"/>
      <c r="W153" s="36" t="s">
        <v>356</v>
      </c>
      <c r="X153" s="30" t="s">
        <v>1616</v>
      </c>
      <c r="Y153" s="14">
        <f t="shared" ca="1" si="4"/>
        <v>0</v>
      </c>
      <c r="Z153" s="31"/>
      <c r="AA153" s="9" t="str">
        <f ca="1">IF(AND($T153&lt;&gt;"Cumplido", $Q153&lt;&gt;"", $R153=""), IF($Q153-TODAY()&lt;=[1]Parametros!$M$2, IF($Q153-TODAY()&gt;=0, "Sí", "Vencido"), "No"), IF(AND($T153&lt;&gt;"Cumplido", $Q153&lt;&gt;"", $R153&lt;&gt;""), IF($R153&gt;$Q153, "Incumplido", "Cumplido en plazo"), ""))</f>
        <v>Sí</v>
      </c>
      <c r="AB153" s="27"/>
      <c r="AC153" s="27"/>
      <c r="AD153" s="9"/>
      <c r="AE153" s="9"/>
      <c r="AF153" s="9"/>
      <c r="AG153" s="9"/>
      <c r="AH153" s="9"/>
      <c r="AI153" s="32" t="s">
        <v>1272</v>
      </c>
      <c r="AJ153" s="39"/>
    </row>
    <row r="154" spans="1:36" ht="409.5" x14ac:dyDescent="0.3">
      <c r="A154" s="24" t="s">
        <v>43</v>
      </c>
      <c r="B154" s="25" t="s">
        <v>1266</v>
      </c>
      <c r="C154" s="26" t="s">
        <v>395</v>
      </c>
      <c r="D154" s="26" t="s">
        <v>1237</v>
      </c>
      <c r="E154" s="10" t="s">
        <v>630</v>
      </c>
      <c r="F154" s="10" t="s">
        <v>630</v>
      </c>
      <c r="G154" s="10" t="s">
        <v>697</v>
      </c>
      <c r="H154" s="9" t="s">
        <v>972</v>
      </c>
      <c r="I154" s="17" t="s">
        <v>875</v>
      </c>
      <c r="J154" s="10" t="s">
        <v>769</v>
      </c>
      <c r="K154" s="27">
        <v>1</v>
      </c>
      <c r="L154" s="10" t="s">
        <v>1540</v>
      </c>
      <c r="M154" s="10" t="s">
        <v>89</v>
      </c>
      <c r="N154" s="10" t="s">
        <v>94</v>
      </c>
      <c r="O154" s="10" t="s">
        <v>94</v>
      </c>
      <c r="P154" s="15">
        <v>45611</v>
      </c>
      <c r="Q154" s="15">
        <v>46022</v>
      </c>
      <c r="R154" s="15">
        <v>45835</v>
      </c>
      <c r="S154" s="27">
        <v>1</v>
      </c>
      <c r="T154" s="55" t="s">
        <v>783</v>
      </c>
      <c r="U154" s="29"/>
      <c r="V154" s="29"/>
      <c r="W154" s="10" t="s">
        <v>1379</v>
      </c>
      <c r="X154" s="30" t="s">
        <v>1796</v>
      </c>
      <c r="Y154" s="14">
        <f t="shared" ca="1" si="4"/>
        <v>0</v>
      </c>
      <c r="Z154" s="31"/>
      <c r="AA154" s="9" t="str">
        <f ca="1">IF(AND($T154&lt;&gt;"Cumplido", $Q154&lt;&gt;"", $R154=""), IF($Q154-TODAY()&lt;=[1]Parametros!$M$2, IF($Q154-TODAY()&gt;=0, "Sí", "Vencido"), "No"), IF(AND($T154&lt;&gt;"Cumplido", $Q154&lt;&gt;"", $R154&lt;&gt;""), IF($R154&gt;$Q154, "Incumplido", "Cumplido en plazo"), ""))</f>
        <v>Cumplido en plazo</v>
      </c>
      <c r="AB154" s="27">
        <v>1</v>
      </c>
      <c r="AC154" s="27">
        <v>1</v>
      </c>
      <c r="AD154" s="9" t="s">
        <v>1392</v>
      </c>
      <c r="AE154" s="9" t="s">
        <v>1392</v>
      </c>
      <c r="AF154" s="9" t="s">
        <v>1392</v>
      </c>
      <c r="AG154" s="9" t="s">
        <v>1392</v>
      </c>
      <c r="AH154" s="9" t="s">
        <v>1392</v>
      </c>
      <c r="AI154" s="9" t="s">
        <v>1271</v>
      </c>
      <c r="AJ154" s="39"/>
    </row>
    <row r="155" spans="1:36" ht="409.5" hidden="1" x14ac:dyDescent="0.3">
      <c r="A155" s="24" t="s">
        <v>43</v>
      </c>
      <c r="B155" s="25" t="s">
        <v>1266</v>
      </c>
      <c r="C155" s="26" t="s">
        <v>395</v>
      </c>
      <c r="D155" s="26" t="s">
        <v>419</v>
      </c>
      <c r="E155" s="10" t="s">
        <v>630</v>
      </c>
      <c r="F155" s="10" t="s">
        <v>630</v>
      </c>
      <c r="G155" s="10" t="s">
        <v>697</v>
      </c>
      <c r="H155" s="9" t="s">
        <v>420</v>
      </c>
      <c r="I155" s="26" t="s">
        <v>421</v>
      </c>
      <c r="J155" s="10" t="s">
        <v>769</v>
      </c>
      <c r="K155" s="27" t="s">
        <v>475</v>
      </c>
      <c r="L155" s="10" t="s">
        <v>727</v>
      </c>
      <c r="M155" s="10" t="s">
        <v>89</v>
      </c>
      <c r="N155" s="10" t="s">
        <v>94</v>
      </c>
      <c r="O155" s="10" t="s">
        <v>94</v>
      </c>
      <c r="P155" s="15">
        <v>45611</v>
      </c>
      <c r="Q155" s="15">
        <v>46022</v>
      </c>
      <c r="R155" s="15"/>
      <c r="S155" s="27">
        <v>0.5</v>
      </c>
      <c r="T155" s="28" t="s">
        <v>1555</v>
      </c>
      <c r="U155" s="29"/>
      <c r="V155" s="29"/>
      <c r="W155" s="36" t="s">
        <v>1858</v>
      </c>
      <c r="X155" s="30" t="s">
        <v>1859</v>
      </c>
      <c r="Y155" s="14">
        <f t="shared" ca="1" si="4"/>
        <v>0</v>
      </c>
      <c r="Z155" s="31"/>
      <c r="AA155" s="9" t="str">
        <f ca="1">IF(AND($T155&lt;&gt;"Cumplido", $Q155&lt;&gt;"", $R155=""), IF($Q155-TODAY()&lt;=[1]Parametros!$M$2, IF($Q155-TODAY()&gt;=0, "Sí", "Vencido"), "No"), IF(AND($T155&lt;&gt;"Cumplido", $Q155&lt;&gt;"", $R155&lt;&gt;""), IF($R155&gt;$Q155, "Incumplido", "Cumplido en plazo"), ""))</f>
        <v>Sí</v>
      </c>
      <c r="AB155" s="27"/>
      <c r="AC155" s="27"/>
      <c r="AD155" s="9"/>
      <c r="AE155" s="9"/>
      <c r="AF155" s="9"/>
      <c r="AG155" s="9"/>
      <c r="AH155" s="9"/>
      <c r="AI155" s="32" t="s">
        <v>1272</v>
      </c>
      <c r="AJ155" s="39"/>
    </row>
    <row r="156" spans="1:36" ht="409.5" hidden="1" x14ac:dyDescent="0.3">
      <c r="A156" s="24" t="s">
        <v>43</v>
      </c>
      <c r="B156" s="25" t="s">
        <v>1266</v>
      </c>
      <c r="C156" s="26" t="s">
        <v>422</v>
      </c>
      <c r="D156" s="26" t="s">
        <v>423</v>
      </c>
      <c r="E156" s="10" t="s">
        <v>630</v>
      </c>
      <c r="F156" s="10" t="s">
        <v>630</v>
      </c>
      <c r="G156" s="10" t="s">
        <v>697</v>
      </c>
      <c r="H156" s="9" t="s">
        <v>424</v>
      </c>
      <c r="I156" s="26" t="s">
        <v>425</v>
      </c>
      <c r="J156" s="10" t="s">
        <v>769</v>
      </c>
      <c r="K156" s="27" t="s">
        <v>475</v>
      </c>
      <c r="L156" s="10" t="s">
        <v>727</v>
      </c>
      <c r="M156" s="10" t="s">
        <v>72</v>
      </c>
      <c r="N156" s="10" t="s">
        <v>1872</v>
      </c>
      <c r="O156" s="10" t="s">
        <v>1872</v>
      </c>
      <c r="P156" s="15">
        <v>45505</v>
      </c>
      <c r="Q156" s="15">
        <v>45657</v>
      </c>
      <c r="R156" s="15"/>
      <c r="S156" s="27">
        <v>0.5</v>
      </c>
      <c r="T156" s="28" t="s">
        <v>1953</v>
      </c>
      <c r="U156" s="29"/>
      <c r="V156" s="29"/>
      <c r="W156" s="30" t="s">
        <v>1849</v>
      </c>
      <c r="X156" s="30" t="s">
        <v>1617</v>
      </c>
      <c r="Y156" s="14">
        <f t="shared" ca="1" si="4"/>
        <v>365</v>
      </c>
      <c r="Z156" s="31"/>
      <c r="AA156" s="9" t="str">
        <f ca="1">IF(AND($T156&lt;&gt;"Cumplido", $Q156&lt;&gt;"", $R156=""), IF($Q156-TODAY()&lt;=[1]Parametros!$M$2, IF($Q156-TODAY()&gt;=0, "Sí", "Vencido"), "No"), IF(AND($T156&lt;&gt;"Cumplido", $Q156&lt;&gt;"", $R156&lt;&gt;""), IF($R156&gt;$Q156, "Incumplido", "Cumplido en plazo"), ""))</f>
        <v>Vencido</v>
      </c>
      <c r="AB156" s="27"/>
      <c r="AC156" s="27"/>
      <c r="AD156" s="9"/>
      <c r="AE156" s="9"/>
      <c r="AF156" s="9"/>
      <c r="AG156" s="9"/>
      <c r="AH156" s="9"/>
      <c r="AI156" s="32" t="s">
        <v>1272</v>
      </c>
      <c r="AJ156" s="39"/>
    </row>
    <row r="157" spans="1:36" ht="409.5" hidden="1" x14ac:dyDescent="0.3">
      <c r="A157" s="24" t="s">
        <v>43</v>
      </c>
      <c r="B157" s="25" t="s">
        <v>1266</v>
      </c>
      <c r="C157" s="26" t="s">
        <v>422</v>
      </c>
      <c r="D157" s="26" t="s">
        <v>423</v>
      </c>
      <c r="E157" s="10" t="s">
        <v>635</v>
      </c>
      <c r="F157" s="10" t="s">
        <v>636</v>
      </c>
      <c r="G157" s="10" t="s">
        <v>698</v>
      </c>
      <c r="H157" s="9" t="s">
        <v>424</v>
      </c>
      <c r="I157" s="26" t="s">
        <v>426</v>
      </c>
      <c r="J157" s="10" t="s">
        <v>770</v>
      </c>
      <c r="K157" s="9">
        <v>3</v>
      </c>
      <c r="L157" s="10" t="s">
        <v>729</v>
      </c>
      <c r="M157" s="10" t="s">
        <v>72</v>
      </c>
      <c r="N157" s="10" t="s">
        <v>1872</v>
      </c>
      <c r="O157" s="10" t="s">
        <v>1872</v>
      </c>
      <c r="P157" s="15">
        <v>45505</v>
      </c>
      <c r="Q157" s="15">
        <v>45657</v>
      </c>
      <c r="R157" s="15"/>
      <c r="S157" s="27">
        <v>0.33</v>
      </c>
      <c r="T157" s="28" t="s">
        <v>1953</v>
      </c>
      <c r="U157" s="29"/>
      <c r="V157" s="29"/>
      <c r="W157" s="30" t="s">
        <v>1850</v>
      </c>
      <c r="X157" s="30" t="s">
        <v>1618</v>
      </c>
      <c r="Y157" s="14">
        <f t="shared" ca="1" si="4"/>
        <v>365</v>
      </c>
      <c r="Z157" s="31"/>
      <c r="AA157" s="9" t="str">
        <f ca="1">IF(AND($T157&lt;&gt;"Cumplido", $Q157&lt;&gt;"", $R157=""), IF($Q157-TODAY()&lt;=[1]Parametros!$M$2, IF($Q157-TODAY()&gt;=0, "Sí", "Vencido"), "No"), IF(AND($T157&lt;&gt;"Cumplido", $Q157&lt;&gt;"", $R157&lt;&gt;""), IF($R157&gt;$Q157, "Incumplido", "Cumplido en plazo"), ""))</f>
        <v>Vencido</v>
      </c>
      <c r="AB157" s="27"/>
      <c r="AC157" s="27"/>
      <c r="AD157" s="9"/>
      <c r="AE157" s="9"/>
      <c r="AF157" s="9"/>
      <c r="AG157" s="9"/>
      <c r="AH157" s="9"/>
      <c r="AI157" s="32" t="s">
        <v>1272</v>
      </c>
      <c r="AJ157" s="39"/>
    </row>
    <row r="158" spans="1:36" ht="409.5" x14ac:dyDescent="0.3">
      <c r="A158" s="24" t="s">
        <v>43</v>
      </c>
      <c r="B158" s="10" t="s">
        <v>1558</v>
      </c>
      <c r="C158" s="26" t="s">
        <v>343</v>
      </c>
      <c r="D158" s="26" t="s">
        <v>1238</v>
      </c>
      <c r="E158" s="10" t="s">
        <v>1127</v>
      </c>
      <c r="F158" s="10" t="s">
        <v>1128</v>
      </c>
      <c r="G158" s="10" t="s">
        <v>699</v>
      </c>
      <c r="H158" s="9" t="s">
        <v>973</v>
      </c>
      <c r="I158" s="17" t="s">
        <v>876</v>
      </c>
      <c r="J158" s="10" t="s">
        <v>768</v>
      </c>
      <c r="K158" s="27">
        <v>1</v>
      </c>
      <c r="L158" s="10" t="s">
        <v>154</v>
      </c>
      <c r="M158" s="10" t="s">
        <v>347</v>
      </c>
      <c r="N158" s="10" t="s">
        <v>1829</v>
      </c>
      <c r="O158" s="10" t="s">
        <v>1829</v>
      </c>
      <c r="P158" s="15">
        <v>45627</v>
      </c>
      <c r="Q158" s="15">
        <v>45838</v>
      </c>
      <c r="R158" s="15">
        <v>45849</v>
      </c>
      <c r="S158" s="27">
        <v>1</v>
      </c>
      <c r="T158" s="55" t="s">
        <v>783</v>
      </c>
      <c r="U158" s="29"/>
      <c r="V158" s="29"/>
      <c r="W158" s="10" t="s">
        <v>1380</v>
      </c>
      <c r="X158" s="30" t="s">
        <v>1797</v>
      </c>
      <c r="Y158" s="14">
        <f t="shared" ca="1" si="4"/>
        <v>11</v>
      </c>
      <c r="Z158" s="31"/>
      <c r="AA158" s="9" t="str">
        <f ca="1">IF(AND($T158&lt;&gt;"Cumplido", $Q158&lt;&gt;"", $R158=""), IF($Q158-TODAY()&lt;=[1]Parametros!$M$2, IF($Q158-TODAY()&gt;=0, "Sí", "Vencido"), "No"), IF(AND($T158&lt;&gt;"Cumplido", $Q158&lt;&gt;"", $R158&lt;&gt;""), IF($R158&gt;$Q158, "Incumplido", "Cumplido en plazo"), ""))</f>
        <v>Incumplido</v>
      </c>
      <c r="AB158" s="27">
        <v>1</v>
      </c>
      <c r="AC158" s="27">
        <v>0.9</v>
      </c>
      <c r="AD158" s="9" t="s">
        <v>1392</v>
      </c>
      <c r="AE158" s="9" t="s">
        <v>1392</v>
      </c>
      <c r="AF158" s="9" t="s">
        <v>1392</v>
      </c>
      <c r="AG158" s="9" t="s">
        <v>1392</v>
      </c>
      <c r="AH158" s="9" t="s">
        <v>1392</v>
      </c>
      <c r="AI158" s="9" t="s">
        <v>1271</v>
      </c>
      <c r="AJ158" s="39"/>
    </row>
    <row r="159" spans="1:36" ht="409.5" x14ac:dyDescent="0.3">
      <c r="A159" s="24" t="s">
        <v>43</v>
      </c>
      <c r="B159" s="10" t="s">
        <v>1558</v>
      </c>
      <c r="C159" s="26" t="s">
        <v>343</v>
      </c>
      <c r="D159" s="26" t="s">
        <v>1238</v>
      </c>
      <c r="E159" s="48" t="s">
        <v>1129</v>
      </c>
      <c r="F159" s="48" t="s">
        <v>1128</v>
      </c>
      <c r="G159" s="48" t="s">
        <v>1163</v>
      </c>
      <c r="H159" s="9" t="s">
        <v>973</v>
      </c>
      <c r="I159" s="17" t="s">
        <v>877</v>
      </c>
      <c r="J159" s="10" t="s">
        <v>768</v>
      </c>
      <c r="K159" s="27">
        <v>1</v>
      </c>
      <c r="L159" s="10" t="s">
        <v>1541</v>
      </c>
      <c r="M159" s="10" t="s">
        <v>347</v>
      </c>
      <c r="N159" s="10" t="s">
        <v>1829</v>
      </c>
      <c r="O159" s="10" t="s">
        <v>1829</v>
      </c>
      <c r="P159" s="15">
        <v>45627</v>
      </c>
      <c r="Q159" s="15">
        <v>45701</v>
      </c>
      <c r="R159" s="15">
        <v>45849</v>
      </c>
      <c r="S159" s="27">
        <v>1</v>
      </c>
      <c r="T159" s="55" t="s">
        <v>783</v>
      </c>
      <c r="U159" s="29"/>
      <c r="V159" s="29"/>
      <c r="W159" s="10" t="s">
        <v>1381</v>
      </c>
      <c r="X159" s="30" t="s">
        <v>1798</v>
      </c>
      <c r="Y159" s="14">
        <f t="shared" ca="1" si="4"/>
        <v>148</v>
      </c>
      <c r="Z159" s="31"/>
      <c r="AA159" s="9" t="str">
        <f ca="1">IF(AND($T159&lt;&gt;"Cumplido", $Q159&lt;&gt;"", $R159=""), IF($Q159-TODAY()&lt;=[1]Parametros!$M$2, IF($Q159-TODAY()&gt;=0, "Sí", "Vencido"), "No"), IF(AND($T159&lt;&gt;"Cumplido", $Q159&lt;&gt;"", $R159&lt;&gt;""), IF($R159&gt;$Q159, "Incumplido", "Cumplido en plazo"), ""))</f>
        <v>Incumplido</v>
      </c>
      <c r="AB159" s="27">
        <v>0.9</v>
      </c>
      <c r="AC159" s="27">
        <v>0.3</v>
      </c>
      <c r="AD159" s="9" t="s">
        <v>1393</v>
      </c>
      <c r="AE159" s="9" t="s">
        <v>1392</v>
      </c>
      <c r="AF159" s="9" t="s">
        <v>1392</v>
      </c>
      <c r="AG159" s="9" t="s">
        <v>1392</v>
      </c>
      <c r="AH159" s="9" t="s">
        <v>1392</v>
      </c>
      <c r="AI159" s="9" t="s">
        <v>1271</v>
      </c>
      <c r="AJ159" s="39"/>
    </row>
    <row r="160" spans="1:36" ht="409.5" hidden="1" x14ac:dyDescent="0.3">
      <c r="A160" s="24" t="s">
        <v>43</v>
      </c>
      <c r="B160" s="10" t="s">
        <v>1558</v>
      </c>
      <c r="C160" s="26" t="s">
        <v>343</v>
      </c>
      <c r="D160" s="26" t="s">
        <v>427</v>
      </c>
      <c r="E160" s="10" t="s">
        <v>635</v>
      </c>
      <c r="F160" s="10" t="s">
        <v>636</v>
      </c>
      <c r="G160" s="10" t="s">
        <v>698</v>
      </c>
      <c r="H160" s="9" t="s">
        <v>428</v>
      </c>
      <c r="I160" s="40" t="s">
        <v>772</v>
      </c>
      <c r="J160" s="10" t="s">
        <v>770</v>
      </c>
      <c r="K160" s="9">
        <v>3</v>
      </c>
      <c r="L160" s="10" t="s">
        <v>730</v>
      </c>
      <c r="M160" s="10" t="s">
        <v>86</v>
      </c>
      <c r="N160" s="10" t="s">
        <v>1939</v>
      </c>
      <c r="O160" s="10" t="s">
        <v>1864</v>
      </c>
      <c r="P160" s="15">
        <v>45627</v>
      </c>
      <c r="Q160" s="15">
        <v>46022</v>
      </c>
      <c r="R160" s="15"/>
      <c r="S160" s="27">
        <v>0.3</v>
      </c>
      <c r="T160" s="28" t="s">
        <v>1555</v>
      </c>
      <c r="U160" s="29"/>
      <c r="V160" s="29"/>
      <c r="W160" s="30" t="s">
        <v>1851</v>
      </c>
      <c r="X160" s="30" t="s">
        <v>1930</v>
      </c>
      <c r="Y160" s="14">
        <f t="shared" ca="1" si="4"/>
        <v>0</v>
      </c>
      <c r="Z160" s="31"/>
      <c r="AA160" s="9" t="str">
        <f ca="1">IF(AND($T160&lt;&gt;"Cumplido", $Q160&lt;&gt;"", $R160=""), IF($Q160-TODAY()&lt;=[1]Parametros!$M$2, IF($Q160-TODAY()&gt;=0, "Sí", "Vencido"), "No"), IF(AND($T160&lt;&gt;"Cumplido", $Q160&lt;&gt;"", $R160&lt;&gt;""), IF($R160&gt;$Q160, "Incumplido", "Cumplido en plazo"), ""))</f>
        <v>Sí</v>
      </c>
      <c r="AB160" s="27"/>
      <c r="AC160" s="27"/>
      <c r="AD160" s="9"/>
      <c r="AE160" s="9"/>
      <c r="AF160" s="9"/>
      <c r="AG160" s="9"/>
      <c r="AH160" s="9"/>
      <c r="AI160" s="32" t="s">
        <v>1272</v>
      </c>
      <c r="AJ160" s="39"/>
    </row>
    <row r="161" spans="1:36" ht="409.5" hidden="1" x14ac:dyDescent="0.3">
      <c r="A161" s="24" t="s">
        <v>43</v>
      </c>
      <c r="B161" s="10" t="s">
        <v>1558</v>
      </c>
      <c r="C161" s="26" t="s">
        <v>343</v>
      </c>
      <c r="D161" s="26" t="s">
        <v>427</v>
      </c>
      <c r="E161" s="10" t="s">
        <v>637</v>
      </c>
      <c r="F161" s="10" t="s">
        <v>638</v>
      </c>
      <c r="G161" s="10" t="s">
        <v>699</v>
      </c>
      <c r="H161" s="9" t="s">
        <v>428</v>
      </c>
      <c r="I161" s="26" t="s">
        <v>429</v>
      </c>
      <c r="J161" s="10" t="s">
        <v>768</v>
      </c>
      <c r="K161" s="27">
        <v>1</v>
      </c>
      <c r="L161" s="10" t="s">
        <v>731</v>
      </c>
      <c r="M161" s="10" t="s">
        <v>86</v>
      </c>
      <c r="N161" s="10" t="s">
        <v>1939</v>
      </c>
      <c r="O161" s="10" t="s">
        <v>1864</v>
      </c>
      <c r="P161" s="15">
        <v>45627</v>
      </c>
      <c r="Q161" s="15">
        <v>46022</v>
      </c>
      <c r="R161" s="15"/>
      <c r="S161" s="27">
        <v>0.3</v>
      </c>
      <c r="T161" s="28" t="s">
        <v>1555</v>
      </c>
      <c r="U161" s="29"/>
      <c r="V161" s="29"/>
      <c r="W161" s="30" t="s">
        <v>1852</v>
      </c>
      <c r="X161" s="30" t="s">
        <v>1930</v>
      </c>
      <c r="Y161" s="14">
        <f t="shared" ca="1" si="4"/>
        <v>0</v>
      </c>
      <c r="Z161" s="31"/>
      <c r="AA161" s="9" t="str">
        <f ca="1">IF(AND($T161&lt;&gt;"Cumplido", $Q161&lt;&gt;"", $R161=""), IF($Q161-TODAY()&lt;=[1]Parametros!$M$2, IF($Q161-TODAY()&gt;=0, "Sí", "Vencido"), "No"), IF(AND($T161&lt;&gt;"Cumplido", $Q161&lt;&gt;"", $R161&lt;&gt;""), IF($R161&gt;$Q161, "Incumplido", "Cumplido en plazo"), ""))</f>
        <v>Sí</v>
      </c>
      <c r="AB161" s="27"/>
      <c r="AC161" s="27"/>
      <c r="AD161" s="9"/>
      <c r="AE161" s="9"/>
      <c r="AF161" s="9"/>
      <c r="AG161" s="9"/>
      <c r="AH161" s="9"/>
      <c r="AI161" s="32" t="s">
        <v>1272</v>
      </c>
      <c r="AJ161" s="39"/>
    </row>
    <row r="162" spans="1:36" ht="409.5" hidden="1" x14ac:dyDescent="0.3">
      <c r="A162" s="24" t="s">
        <v>43</v>
      </c>
      <c r="B162" s="10" t="s">
        <v>1558</v>
      </c>
      <c r="C162" s="26" t="s">
        <v>343</v>
      </c>
      <c r="D162" s="26" t="s">
        <v>427</v>
      </c>
      <c r="E162" s="10" t="s">
        <v>637</v>
      </c>
      <c r="F162" s="10" t="s">
        <v>638</v>
      </c>
      <c r="G162" s="10" t="s">
        <v>699</v>
      </c>
      <c r="H162" s="9" t="s">
        <v>428</v>
      </c>
      <c r="I162" s="26" t="s">
        <v>429</v>
      </c>
      <c r="J162" s="10" t="s">
        <v>768</v>
      </c>
      <c r="K162" s="27">
        <v>1</v>
      </c>
      <c r="L162" s="10" t="s">
        <v>732</v>
      </c>
      <c r="M162" s="10" t="s">
        <v>86</v>
      </c>
      <c r="N162" s="10" t="s">
        <v>1939</v>
      </c>
      <c r="O162" s="10" t="s">
        <v>1864</v>
      </c>
      <c r="P162" s="15">
        <v>45627</v>
      </c>
      <c r="Q162" s="15">
        <v>46022</v>
      </c>
      <c r="R162" s="15"/>
      <c r="S162" s="27">
        <v>0.3</v>
      </c>
      <c r="T162" s="28" t="s">
        <v>1555</v>
      </c>
      <c r="U162" s="29"/>
      <c r="V162" s="29"/>
      <c r="W162" s="30" t="s">
        <v>1853</v>
      </c>
      <c r="X162" s="30" t="s">
        <v>1930</v>
      </c>
      <c r="Y162" s="14">
        <f t="shared" ca="1" si="4"/>
        <v>0</v>
      </c>
      <c r="Z162" s="31"/>
      <c r="AA162" s="9" t="str">
        <f ca="1">IF(AND($T162&lt;&gt;"Cumplido", $Q162&lt;&gt;"", $R162=""), IF($Q162-TODAY()&lt;=[1]Parametros!$M$2, IF($Q162-TODAY()&gt;=0, "Sí", "Vencido"), "No"), IF(AND($T162&lt;&gt;"Cumplido", $Q162&lt;&gt;"", $R162&lt;&gt;""), IF($R162&gt;$Q162, "Incumplido", "Cumplido en plazo"), ""))</f>
        <v>Sí</v>
      </c>
      <c r="AB162" s="27"/>
      <c r="AC162" s="27"/>
      <c r="AD162" s="9"/>
      <c r="AE162" s="9"/>
      <c r="AF162" s="9"/>
      <c r="AG162" s="9"/>
      <c r="AH162" s="9"/>
      <c r="AI162" s="32" t="s">
        <v>1272</v>
      </c>
      <c r="AJ162" s="39"/>
    </row>
    <row r="163" spans="1:36" ht="409.5" hidden="1" x14ac:dyDescent="0.3">
      <c r="A163" s="24" t="s">
        <v>43</v>
      </c>
      <c r="B163" s="10" t="s">
        <v>1558</v>
      </c>
      <c r="C163" s="26" t="s">
        <v>343</v>
      </c>
      <c r="D163" s="26" t="s">
        <v>427</v>
      </c>
      <c r="E163" s="10" t="s">
        <v>637</v>
      </c>
      <c r="F163" s="10" t="s">
        <v>638</v>
      </c>
      <c r="G163" s="10" t="s">
        <v>699</v>
      </c>
      <c r="H163" s="9" t="s">
        <v>428</v>
      </c>
      <c r="I163" s="26" t="s">
        <v>429</v>
      </c>
      <c r="J163" s="10" t="s">
        <v>768</v>
      </c>
      <c r="K163" s="27">
        <v>1</v>
      </c>
      <c r="L163" s="10" t="s">
        <v>732</v>
      </c>
      <c r="M163" s="10" t="s">
        <v>86</v>
      </c>
      <c r="N163" s="10" t="s">
        <v>1939</v>
      </c>
      <c r="O163" s="10" t="s">
        <v>1864</v>
      </c>
      <c r="P163" s="15">
        <v>45627</v>
      </c>
      <c r="Q163" s="15">
        <v>46022</v>
      </c>
      <c r="R163" s="15"/>
      <c r="S163" s="27">
        <v>0.3</v>
      </c>
      <c r="T163" s="28" t="s">
        <v>1555</v>
      </c>
      <c r="U163" s="29"/>
      <c r="V163" s="29"/>
      <c r="W163" s="30" t="s">
        <v>1854</v>
      </c>
      <c r="X163" s="30" t="s">
        <v>1930</v>
      </c>
      <c r="Y163" s="14">
        <f t="shared" ca="1" si="4"/>
        <v>0</v>
      </c>
      <c r="Z163" s="31"/>
      <c r="AA163" s="9" t="str">
        <f ca="1">IF(AND($T163&lt;&gt;"Cumplido", $Q163&lt;&gt;"", $R163=""), IF($Q163-TODAY()&lt;=[1]Parametros!$M$2, IF($Q163-TODAY()&gt;=0, "Sí", "Vencido"), "No"), IF(AND($T163&lt;&gt;"Cumplido", $Q163&lt;&gt;"", $R163&lt;&gt;""), IF($R163&gt;$Q163, "Incumplido", "Cumplido en plazo"), ""))</f>
        <v>Sí</v>
      </c>
      <c r="AB163" s="27"/>
      <c r="AC163" s="27"/>
      <c r="AD163" s="9"/>
      <c r="AE163" s="9"/>
      <c r="AF163" s="9"/>
      <c r="AG163" s="9"/>
      <c r="AH163" s="9"/>
      <c r="AI163" s="32" t="s">
        <v>1272</v>
      </c>
      <c r="AJ163" s="33"/>
    </row>
    <row r="164" spans="1:36" ht="409.5" hidden="1" x14ac:dyDescent="0.3">
      <c r="A164" s="24" t="s">
        <v>43</v>
      </c>
      <c r="B164" s="25" t="s">
        <v>1268</v>
      </c>
      <c r="C164" s="26" t="s">
        <v>430</v>
      </c>
      <c r="D164" s="26" t="s">
        <v>431</v>
      </c>
      <c r="E164" s="10" t="s">
        <v>637</v>
      </c>
      <c r="F164" s="10" t="s">
        <v>638</v>
      </c>
      <c r="G164" s="10" t="s">
        <v>699</v>
      </c>
      <c r="H164" s="9" t="s">
        <v>432</v>
      </c>
      <c r="I164" s="26" t="s">
        <v>1890</v>
      </c>
      <c r="J164" s="10" t="s">
        <v>768</v>
      </c>
      <c r="K164" s="27">
        <v>1</v>
      </c>
      <c r="L164" s="10" t="s">
        <v>733</v>
      </c>
      <c r="M164" s="10" t="s">
        <v>433</v>
      </c>
      <c r="N164" s="10" t="s">
        <v>92</v>
      </c>
      <c r="O164" s="10" t="s">
        <v>92</v>
      </c>
      <c r="P164" s="15">
        <v>45654</v>
      </c>
      <c r="Q164" s="15">
        <v>46019</v>
      </c>
      <c r="R164" s="15"/>
      <c r="S164" s="110">
        <v>0.6</v>
      </c>
      <c r="T164" s="28" t="s">
        <v>1555</v>
      </c>
      <c r="U164" s="29"/>
      <c r="V164" s="29"/>
      <c r="W164" s="30" t="s">
        <v>1855</v>
      </c>
      <c r="X164" s="108" t="s">
        <v>1889</v>
      </c>
      <c r="Y164" s="14">
        <f t="shared" ca="1" si="4"/>
        <v>3</v>
      </c>
      <c r="Z164" s="31"/>
      <c r="AA164" s="9" t="str">
        <f ca="1">IF(AND($T164&lt;&gt;"Cumplido", $Q164&lt;&gt;"", $R164=""), IF($Q164-TODAY()&lt;=[1]Parametros!$M$2, IF($Q164-TODAY()&gt;=0, "Sí", "Vencido"), "No"), IF(AND($T164&lt;&gt;"Cumplido", $Q164&lt;&gt;"", $R164&lt;&gt;""), IF($R164&gt;$Q164, "Incumplido", "Cumplido en plazo"), ""))</f>
        <v>Vencido</v>
      </c>
      <c r="AB164" s="27"/>
      <c r="AC164" s="27"/>
      <c r="AD164" s="9"/>
      <c r="AE164" s="9"/>
      <c r="AF164" s="9"/>
      <c r="AG164" s="9"/>
      <c r="AH164" s="9"/>
      <c r="AI164" s="32" t="s">
        <v>1272</v>
      </c>
      <c r="AJ164" s="33"/>
    </row>
    <row r="165" spans="1:36" ht="409.5" hidden="1" x14ac:dyDescent="0.3">
      <c r="A165" s="24" t="s">
        <v>43</v>
      </c>
      <c r="B165" s="25" t="s">
        <v>1268</v>
      </c>
      <c r="C165" s="26" t="s">
        <v>430</v>
      </c>
      <c r="D165" s="26" t="s">
        <v>431</v>
      </c>
      <c r="E165" s="10" t="s">
        <v>639</v>
      </c>
      <c r="F165" s="10" t="s">
        <v>640</v>
      </c>
      <c r="G165" s="10" t="s">
        <v>700</v>
      </c>
      <c r="H165" s="9" t="s">
        <v>432</v>
      </c>
      <c r="I165" s="26" t="s">
        <v>1891</v>
      </c>
      <c r="J165" s="10" t="s">
        <v>769</v>
      </c>
      <c r="K165" s="27">
        <v>1</v>
      </c>
      <c r="L165" s="10" t="s">
        <v>734</v>
      </c>
      <c r="M165" s="10" t="s">
        <v>433</v>
      </c>
      <c r="N165" s="10" t="s">
        <v>92</v>
      </c>
      <c r="O165" s="10" t="s">
        <v>92</v>
      </c>
      <c r="P165" s="15">
        <v>45645</v>
      </c>
      <c r="Q165" s="15">
        <v>45716</v>
      </c>
      <c r="R165" s="15"/>
      <c r="S165" s="27">
        <v>0.6</v>
      </c>
      <c r="T165" s="28" t="s">
        <v>1953</v>
      </c>
      <c r="U165" s="29"/>
      <c r="V165" s="29"/>
      <c r="W165" s="30" t="s">
        <v>1856</v>
      </c>
      <c r="X165" s="30" t="s">
        <v>1619</v>
      </c>
      <c r="Y165" s="14">
        <f t="shared" ca="1" si="4"/>
        <v>306</v>
      </c>
      <c r="Z165" s="31"/>
      <c r="AA165" s="9" t="str">
        <f ca="1">IF(AND($T165&lt;&gt;"Cumplido", $Q165&lt;&gt;"", $R165=""), IF($Q165-TODAY()&lt;=[1]Parametros!$M$2, IF($Q165-TODAY()&gt;=0, "Sí", "Vencido"), "No"), IF(AND($T165&lt;&gt;"Cumplido", $Q165&lt;&gt;"", $R165&lt;&gt;""), IF($R165&gt;$Q165, "Incumplido", "Cumplido en plazo"), ""))</f>
        <v>Vencido</v>
      </c>
      <c r="AB165" s="27"/>
      <c r="AC165" s="27"/>
      <c r="AD165" s="9"/>
      <c r="AE165" s="9"/>
      <c r="AF165" s="9"/>
      <c r="AG165" s="9"/>
      <c r="AH165" s="9"/>
      <c r="AI165" s="32" t="s">
        <v>1272</v>
      </c>
      <c r="AJ165" s="33"/>
    </row>
    <row r="166" spans="1:36" ht="409.5" hidden="1" x14ac:dyDescent="0.3">
      <c r="A166" s="24" t="s">
        <v>43</v>
      </c>
      <c r="B166" s="25" t="s">
        <v>1268</v>
      </c>
      <c r="C166" s="26" t="s">
        <v>430</v>
      </c>
      <c r="D166" s="26" t="s">
        <v>431</v>
      </c>
      <c r="E166" s="10" t="s">
        <v>639</v>
      </c>
      <c r="F166" s="10" t="s">
        <v>640</v>
      </c>
      <c r="G166" s="10" t="s">
        <v>700</v>
      </c>
      <c r="H166" s="9" t="s">
        <v>432</v>
      </c>
      <c r="I166" s="26" t="s">
        <v>1892</v>
      </c>
      <c r="J166" s="10" t="s">
        <v>769</v>
      </c>
      <c r="K166" s="27">
        <v>1</v>
      </c>
      <c r="L166" s="10" t="s">
        <v>735</v>
      </c>
      <c r="M166" s="10" t="s">
        <v>433</v>
      </c>
      <c r="N166" s="10" t="s">
        <v>92</v>
      </c>
      <c r="O166" s="10" t="s">
        <v>92</v>
      </c>
      <c r="P166" s="15">
        <v>45644</v>
      </c>
      <c r="Q166" s="15">
        <v>45716</v>
      </c>
      <c r="R166" s="15"/>
      <c r="S166" s="27">
        <v>0.5</v>
      </c>
      <c r="T166" s="28" t="s">
        <v>1953</v>
      </c>
      <c r="U166" s="29"/>
      <c r="V166" s="29"/>
      <c r="W166" s="36" t="s">
        <v>1857</v>
      </c>
      <c r="X166" s="30" t="s">
        <v>1620</v>
      </c>
      <c r="Y166" s="14">
        <f t="shared" ref="Y166:Y197" ca="1" si="5">IF(AND($R166="", $Q166&lt;&gt;""), MAX(0, TODAY()-$Q166), IF(AND($R166&lt;&gt;"", $Q166&lt;&gt;""), MAX(0, $R166-$Q166), ""))</f>
        <v>306</v>
      </c>
      <c r="Z166" s="31"/>
      <c r="AA166" s="9" t="str">
        <f ca="1">IF(AND($T166&lt;&gt;"Cumplido", $Q166&lt;&gt;"", $R166=""), IF($Q166-TODAY()&lt;=[1]Parametros!$M$2, IF($Q166-TODAY()&gt;=0, "Sí", "Vencido"), "No"), IF(AND($T166&lt;&gt;"Cumplido", $Q166&lt;&gt;"", $R166&lt;&gt;""), IF($R166&gt;$Q166, "Incumplido", "Cumplido en plazo"), ""))</f>
        <v>Vencido</v>
      </c>
      <c r="AB166" s="27"/>
      <c r="AC166" s="27"/>
      <c r="AD166" s="9"/>
      <c r="AE166" s="9"/>
      <c r="AF166" s="9"/>
      <c r="AG166" s="9"/>
      <c r="AH166" s="9"/>
      <c r="AI166" s="32" t="s">
        <v>1272</v>
      </c>
      <c r="AJ166" s="33"/>
    </row>
    <row r="167" spans="1:36" ht="409.5" hidden="1" x14ac:dyDescent="0.3">
      <c r="A167" s="24" t="s">
        <v>43</v>
      </c>
      <c r="B167" s="25" t="s">
        <v>1268</v>
      </c>
      <c r="C167" s="26" t="s">
        <v>430</v>
      </c>
      <c r="D167" s="26" t="s">
        <v>431</v>
      </c>
      <c r="E167" s="10" t="s">
        <v>639</v>
      </c>
      <c r="F167" s="10" t="s">
        <v>640</v>
      </c>
      <c r="G167" s="10" t="s">
        <v>700</v>
      </c>
      <c r="H167" s="9" t="s">
        <v>432</v>
      </c>
      <c r="I167" s="26" t="s">
        <v>1893</v>
      </c>
      <c r="J167" s="10" t="s">
        <v>769</v>
      </c>
      <c r="K167" s="27">
        <v>1</v>
      </c>
      <c r="L167" s="10" t="s">
        <v>736</v>
      </c>
      <c r="M167" s="10" t="s">
        <v>433</v>
      </c>
      <c r="N167" s="10" t="s">
        <v>92</v>
      </c>
      <c r="O167" s="10" t="s">
        <v>92</v>
      </c>
      <c r="P167" s="15">
        <v>45654</v>
      </c>
      <c r="Q167" s="15">
        <v>46019</v>
      </c>
      <c r="R167" s="15"/>
      <c r="S167" s="27">
        <v>0.5</v>
      </c>
      <c r="T167" s="28" t="s">
        <v>1555</v>
      </c>
      <c r="U167" s="29"/>
      <c r="V167" s="29"/>
      <c r="W167" s="36" t="s">
        <v>356</v>
      </c>
      <c r="X167" s="30" t="s">
        <v>1931</v>
      </c>
      <c r="Y167" s="14">
        <f t="shared" ca="1" si="5"/>
        <v>3</v>
      </c>
      <c r="Z167" s="31"/>
      <c r="AA167" s="9" t="str">
        <f ca="1">IF(AND($T167&lt;&gt;"Cumplido", $Q167&lt;&gt;"", $R167=""), IF($Q167-TODAY()&lt;=[1]Parametros!$M$2, IF($Q167-TODAY()&gt;=0, "Sí", "Vencido"), "No"), IF(AND($T167&lt;&gt;"Cumplido", $Q167&lt;&gt;"", $R167&lt;&gt;""), IF($R167&gt;$Q167, "Incumplido", "Cumplido en plazo"), ""))</f>
        <v>Vencido</v>
      </c>
      <c r="AB167" s="27"/>
      <c r="AC167" s="27"/>
      <c r="AD167" s="9"/>
      <c r="AE167" s="9"/>
      <c r="AF167" s="9"/>
      <c r="AG167" s="9"/>
      <c r="AH167" s="9"/>
      <c r="AI167" s="32" t="s">
        <v>1272</v>
      </c>
      <c r="AJ167" s="33"/>
    </row>
    <row r="168" spans="1:36" ht="409.5" x14ac:dyDescent="0.3">
      <c r="A168" s="24" t="s">
        <v>43</v>
      </c>
      <c r="B168" s="25" t="s">
        <v>1268</v>
      </c>
      <c r="C168" s="26" t="s">
        <v>430</v>
      </c>
      <c r="D168" s="26" t="s">
        <v>431</v>
      </c>
      <c r="E168" s="10" t="s">
        <v>639</v>
      </c>
      <c r="F168" s="10" t="s">
        <v>640</v>
      </c>
      <c r="G168" s="10" t="s">
        <v>700</v>
      </c>
      <c r="H168" s="9" t="s">
        <v>432</v>
      </c>
      <c r="I168" s="17" t="s">
        <v>1894</v>
      </c>
      <c r="J168" s="10" t="s">
        <v>768</v>
      </c>
      <c r="K168" s="27">
        <v>1</v>
      </c>
      <c r="L168" s="10" t="s">
        <v>1542</v>
      </c>
      <c r="M168" s="10" t="s">
        <v>433</v>
      </c>
      <c r="N168" s="10" t="s">
        <v>92</v>
      </c>
      <c r="O168" s="10" t="s">
        <v>92</v>
      </c>
      <c r="P168" s="15">
        <v>45597</v>
      </c>
      <c r="Q168" s="15">
        <v>45656</v>
      </c>
      <c r="R168" s="15">
        <v>45921</v>
      </c>
      <c r="S168" s="27">
        <v>1</v>
      </c>
      <c r="T168" s="55" t="s">
        <v>783</v>
      </c>
      <c r="U168" s="29"/>
      <c r="V168" s="29"/>
      <c r="W168" s="10" t="s">
        <v>1382</v>
      </c>
      <c r="X168" s="30" t="s">
        <v>1799</v>
      </c>
      <c r="Y168" s="14">
        <f t="shared" ca="1" si="5"/>
        <v>265</v>
      </c>
      <c r="Z168" s="31"/>
      <c r="AA168" s="9" t="str">
        <f ca="1">IF(AND($T168&lt;&gt;"Cumplido", $Q168&lt;&gt;"", $R168=""), IF($Q168-TODAY()&lt;=[1]Parametros!$M$2, IF($Q168-TODAY()&gt;=0, "Sí", "Vencido"), "No"), IF(AND($T168&lt;&gt;"Cumplido", $Q168&lt;&gt;"", $R168&lt;&gt;""), IF($R168&gt;$Q168, "Incumplido", "Cumplido en plazo"), ""))</f>
        <v>Incumplido</v>
      </c>
      <c r="AB168" s="27">
        <v>0.3</v>
      </c>
      <c r="AC168" s="27">
        <v>1</v>
      </c>
      <c r="AD168" s="9" t="s">
        <v>1393</v>
      </c>
      <c r="AE168" s="9" t="s">
        <v>1392</v>
      </c>
      <c r="AF168" s="9" t="s">
        <v>1392</v>
      </c>
      <c r="AG168" s="9" t="s">
        <v>1392</v>
      </c>
      <c r="AH168" s="9" t="s">
        <v>1392</v>
      </c>
      <c r="AI168" s="9" t="s">
        <v>1272</v>
      </c>
      <c r="AJ168" s="39"/>
    </row>
    <row r="169" spans="1:36" ht="409.5" hidden="1" x14ac:dyDescent="0.3">
      <c r="A169" s="24" t="s">
        <v>43</v>
      </c>
      <c r="B169" s="25" t="s">
        <v>1268</v>
      </c>
      <c r="C169" s="26" t="s">
        <v>434</v>
      </c>
      <c r="D169" s="26" t="s">
        <v>435</v>
      </c>
      <c r="E169" s="10" t="s">
        <v>639</v>
      </c>
      <c r="F169" s="10" t="s">
        <v>640</v>
      </c>
      <c r="G169" s="10" t="s">
        <v>700</v>
      </c>
      <c r="H169" s="9" t="s">
        <v>436</v>
      </c>
      <c r="I169" s="26" t="s">
        <v>437</v>
      </c>
      <c r="J169" s="10" t="s">
        <v>769</v>
      </c>
      <c r="K169" s="27">
        <v>1</v>
      </c>
      <c r="L169" s="10" t="s">
        <v>737</v>
      </c>
      <c r="M169" s="10" t="s">
        <v>80</v>
      </c>
      <c r="N169" s="10" t="s">
        <v>437</v>
      </c>
      <c r="O169" s="10" t="s">
        <v>437</v>
      </c>
      <c r="P169" s="10" t="s">
        <v>437</v>
      </c>
      <c r="Q169" s="10" t="s">
        <v>437</v>
      </c>
      <c r="R169" s="15"/>
      <c r="S169" s="27">
        <v>0</v>
      </c>
      <c r="T169" s="18" t="s">
        <v>1556</v>
      </c>
      <c r="U169" s="29"/>
      <c r="V169" s="29"/>
      <c r="W169" s="36" t="s">
        <v>356</v>
      </c>
      <c r="X169" s="30" t="s">
        <v>1621</v>
      </c>
      <c r="Y169" s="14" t="e">
        <f t="shared" ca="1" si="5"/>
        <v>#VALUE!</v>
      </c>
      <c r="Z169" s="31"/>
      <c r="AA169" s="9" t="e">
        <f ca="1">IF(AND($T169&lt;&gt;"Cumplido", $Q169&lt;&gt;"", $R169=""), IF($Q169-TODAY()&lt;=[1]Parametros!$M$2, IF($Q169-TODAY()&gt;=0, "Sí", "Vencido"), "No"), IF(AND($T169&lt;&gt;"Cumplido", $Q169&lt;&gt;"", $R169&lt;&gt;""), IF($R169&gt;$Q169, "Incumplido", "Cumplido en plazo"), ""))</f>
        <v>#VALUE!</v>
      </c>
      <c r="AB169" s="27"/>
      <c r="AC169" s="27"/>
      <c r="AD169" s="9"/>
      <c r="AE169" s="9"/>
      <c r="AF169" s="9"/>
      <c r="AG169" s="9"/>
      <c r="AH169" s="9"/>
      <c r="AI169" s="32" t="s">
        <v>1272</v>
      </c>
      <c r="AJ169" s="33"/>
    </row>
    <row r="170" spans="1:36" ht="409.5" hidden="1" x14ac:dyDescent="0.3">
      <c r="A170" s="24" t="s">
        <v>43</v>
      </c>
      <c r="B170" s="25" t="s">
        <v>1268</v>
      </c>
      <c r="C170" s="26" t="s">
        <v>434</v>
      </c>
      <c r="D170" s="26" t="s">
        <v>438</v>
      </c>
      <c r="E170" s="10" t="s">
        <v>437</v>
      </c>
      <c r="F170" s="10" t="s">
        <v>437</v>
      </c>
      <c r="G170" s="10" t="s">
        <v>437</v>
      </c>
      <c r="H170" s="9" t="s">
        <v>439</v>
      </c>
      <c r="I170" s="26" t="s">
        <v>437</v>
      </c>
      <c r="J170" s="10" t="s">
        <v>437</v>
      </c>
      <c r="K170" s="10" t="s">
        <v>437</v>
      </c>
      <c r="L170" s="10" t="s">
        <v>437</v>
      </c>
      <c r="M170" s="10" t="s">
        <v>80</v>
      </c>
      <c r="N170" s="10" t="s">
        <v>437</v>
      </c>
      <c r="O170" s="10" t="s">
        <v>437</v>
      </c>
      <c r="P170" s="50" t="s">
        <v>437</v>
      </c>
      <c r="Q170" s="10" t="s">
        <v>437</v>
      </c>
      <c r="R170" s="15"/>
      <c r="S170" s="27">
        <v>0</v>
      </c>
      <c r="T170" s="18" t="s">
        <v>1556</v>
      </c>
      <c r="U170" s="29"/>
      <c r="V170" s="29"/>
      <c r="W170" s="36" t="s">
        <v>356</v>
      </c>
      <c r="X170" s="30" t="s">
        <v>1622</v>
      </c>
      <c r="Y170" s="14" t="e">
        <f t="shared" ca="1" si="5"/>
        <v>#VALUE!</v>
      </c>
      <c r="Z170" s="31"/>
      <c r="AA170" s="9" t="e">
        <f ca="1">IF(AND($T170&lt;&gt;"Cumplido", $Q170&lt;&gt;"", $R170=""), IF($Q170-TODAY()&lt;=[1]Parametros!$M$2, IF($Q170-TODAY()&gt;=0, "Sí", "Vencido"), "No"), IF(AND($T170&lt;&gt;"Cumplido", $Q170&lt;&gt;"", $R170&lt;&gt;""), IF($R170&gt;$Q170, "Incumplido", "Cumplido en plazo"), ""))</f>
        <v>#VALUE!</v>
      </c>
      <c r="AB170" s="27"/>
      <c r="AC170" s="27"/>
      <c r="AD170" s="9"/>
      <c r="AE170" s="9"/>
      <c r="AF170" s="9"/>
      <c r="AG170" s="9"/>
      <c r="AH170" s="9"/>
      <c r="AI170" s="32" t="s">
        <v>1272</v>
      </c>
      <c r="AJ170" s="33"/>
    </row>
    <row r="171" spans="1:36" ht="409.5" hidden="1" x14ac:dyDescent="0.3">
      <c r="A171" s="24" t="s">
        <v>43</v>
      </c>
      <c r="B171" s="25" t="s">
        <v>1268</v>
      </c>
      <c r="C171" s="26" t="s">
        <v>434</v>
      </c>
      <c r="D171" s="26" t="s">
        <v>440</v>
      </c>
      <c r="E171" s="10" t="s">
        <v>437</v>
      </c>
      <c r="F171" s="10" t="s">
        <v>437</v>
      </c>
      <c r="G171" s="10" t="s">
        <v>437</v>
      </c>
      <c r="H171" s="9" t="s">
        <v>441</v>
      </c>
      <c r="I171" s="26" t="s">
        <v>437</v>
      </c>
      <c r="J171" s="10" t="s">
        <v>437</v>
      </c>
      <c r="K171" s="10" t="s">
        <v>437</v>
      </c>
      <c r="L171" s="10" t="s">
        <v>437</v>
      </c>
      <c r="M171" s="10" t="s">
        <v>80</v>
      </c>
      <c r="N171" s="10" t="s">
        <v>437</v>
      </c>
      <c r="O171" s="10" t="s">
        <v>437</v>
      </c>
      <c r="P171" s="50" t="s">
        <v>437</v>
      </c>
      <c r="Q171" s="10" t="s">
        <v>437</v>
      </c>
      <c r="R171" s="15"/>
      <c r="S171" s="27">
        <v>0</v>
      </c>
      <c r="T171" s="18" t="s">
        <v>1556</v>
      </c>
      <c r="U171" s="29"/>
      <c r="V171" s="29"/>
      <c r="W171" s="36" t="s">
        <v>356</v>
      </c>
      <c r="X171" s="30" t="s">
        <v>1622</v>
      </c>
      <c r="Y171" s="14" t="e">
        <f t="shared" ca="1" si="5"/>
        <v>#VALUE!</v>
      </c>
      <c r="Z171" s="31"/>
      <c r="AA171" s="9" t="e">
        <f ca="1">IF(AND($T171&lt;&gt;"Cumplido", $Q171&lt;&gt;"", $R171=""), IF($Q171-TODAY()&lt;=[1]Parametros!$M$2, IF($Q171-TODAY()&gt;=0, "Sí", "Vencido"), "No"), IF(AND($T171&lt;&gt;"Cumplido", $Q171&lt;&gt;"", $R171&lt;&gt;""), IF($R171&gt;$Q171, "Incumplido", "Cumplido en plazo"), ""))</f>
        <v>#VALUE!</v>
      </c>
      <c r="AB171" s="27"/>
      <c r="AC171" s="27"/>
      <c r="AD171" s="9"/>
      <c r="AE171" s="9"/>
      <c r="AF171" s="9"/>
      <c r="AG171" s="9"/>
      <c r="AH171" s="9"/>
      <c r="AI171" s="32" t="s">
        <v>1272</v>
      </c>
      <c r="AJ171" s="33"/>
    </row>
    <row r="172" spans="1:36" ht="409.5" hidden="1" x14ac:dyDescent="0.3">
      <c r="A172" s="24" t="s">
        <v>43</v>
      </c>
      <c r="B172" s="25" t="s">
        <v>1268</v>
      </c>
      <c r="C172" s="26" t="s">
        <v>434</v>
      </c>
      <c r="D172" s="26" t="s">
        <v>442</v>
      </c>
      <c r="E172" s="10" t="s">
        <v>437</v>
      </c>
      <c r="F172" s="10" t="s">
        <v>437</v>
      </c>
      <c r="G172" s="10" t="s">
        <v>437</v>
      </c>
      <c r="H172" s="9" t="s">
        <v>443</v>
      </c>
      <c r="I172" s="26" t="s">
        <v>437</v>
      </c>
      <c r="J172" s="10" t="s">
        <v>437</v>
      </c>
      <c r="K172" s="10" t="s">
        <v>437</v>
      </c>
      <c r="L172" s="10" t="s">
        <v>437</v>
      </c>
      <c r="M172" s="10" t="s">
        <v>80</v>
      </c>
      <c r="N172" s="10" t="s">
        <v>437</v>
      </c>
      <c r="O172" s="10" t="s">
        <v>437</v>
      </c>
      <c r="P172" s="50" t="s">
        <v>437</v>
      </c>
      <c r="Q172" s="10" t="s">
        <v>437</v>
      </c>
      <c r="R172" s="15"/>
      <c r="S172" s="27">
        <v>0</v>
      </c>
      <c r="T172" s="18" t="s">
        <v>1556</v>
      </c>
      <c r="U172" s="29"/>
      <c r="V172" s="29"/>
      <c r="W172" s="36" t="s">
        <v>356</v>
      </c>
      <c r="X172" s="30" t="s">
        <v>1622</v>
      </c>
      <c r="Y172" s="14" t="e">
        <f t="shared" ca="1" si="5"/>
        <v>#VALUE!</v>
      </c>
      <c r="Z172" s="31"/>
      <c r="AA172" s="9" t="e">
        <f ca="1">IF(AND($T172&lt;&gt;"Cumplido", $Q172&lt;&gt;"", $R172=""), IF($Q172-TODAY()&lt;=[1]Parametros!$M$2, IF($Q172-TODAY()&gt;=0, "Sí", "Vencido"), "No"), IF(AND($T172&lt;&gt;"Cumplido", $Q172&lt;&gt;"", $R172&lt;&gt;""), IF($R172&gt;$Q172, "Incumplido", "Cumplido en plazo"), ""))</f>
        <v>#VALUE!</v>
      </c>
      <c r="AB172" s="27"/>
      <c r="AC172" s="27"/>
      <c r="AD172" s="9"/>
      <c r="AE172" s="9"/>
      <c r="AF172" s="9"/>
      <c r="AG172" s="9"/>
      <c r="AH172" s="9"/>
      <c r="AI172" s="32" t="s">
        <v>1272</v>
      </c>
      <c r="AJ172" s="33"/>
    </row>
    <row r="173" spans="1:36" ht="409.5" hidden="1" x14ac:dyDescent="0.3">
      <c r="A173" s="24" t="s">
        <v>43</v>
      </c>
      <c r="B173" s="25" t="s">
        <v>1268</v>
      </c>
      <c r="C173" s="26" t="s">
        <v>434</v>
      </c>
      <c r="D173" s="26" t="s">
        <v>444</v>
      </c>
      <c r="E173" s="10" t="s">
        <v>437</v>
      </c>
      <c r="F173" s="10" t="s">
        <v>437</v>
      </c>
      <c r="G173" s="10" t="s">
        <v>437</v>
      </c>
      <c r="H173" s="9" t="s">
        <v>445</v>
      </c>
      <c r="I173" s="26" t="s">
        <v>437</v>
      </c>
      <c r="J173" s="10" t="s">
        <v>437</v>
      </c>
      <c r="K173" s="10" t="s">
        <v>437</v>
      </c>
      <c r="L173" s="10" t="s">
        <v>437</v>
      </c>
      <c r="M173" s="10" t="s">
        <v>80</v>
      </c>
      <c r="N173" s="10" t="s">
        <v>437</v>
      </c>
      <c r="O173" s="10" t="s">
        <v>437</v>
      </c>
      <c r="P173" s="50" t="s">
        <v>437</v>
      </c>
      <c r="Q173" s="10" t="s">
        <v>437</v>
      </c>
      <c r="R173" s="15"/>
      <c r="S173" s="27">
        <v>0</v>
      </c>
      <c r="T173" s="18" t="s">
        <v>1556</v>
      </c>
      <c r="U173" s="29"/>
      <c r="V173" s="29"/>
      <c r="W173" s="36" t="s">
        <v>356</v>
      </c>
      <c r="X173" s="30" t="s">
        <v>1622</v>
      </c>
      <c r="Y173" s="14" t="e">
        <f t="shared" ca="1" si="5"/>
        <v>#VALUE!</v>
      </c>
      <c r="Z173" s="31"/>
      <c r="AA173" s="9" t="e">
        <f ca="1">IF(AND($T173&lt;&gt;"Cumplido", $Q173&lt;&gt;"", $R173=""), IF($Q173-TODAY()&lt;=[1]Parametros!$M$2, IF($Q173-TODAY()&gt;=0, "Sí", "Vencido"), "No"), IF(AND($T173&lt;&gt;"Cumplido", $Q173&lt;&gt;"", $R173&lt;&gt;""), IF($R173&gt;$Q173, "Incumplido", "Cumplido en plazo"), ""))</f>
        <v>#VALUE!</v>
      </c>
      <c r="AB173" s="27"/>
      <c r="AC173" s="27"/>
      <c r="AD173" s="9"/>
      <c r="AE173" s="9"/>
      <c r="AF173" s="9"/>
      <c r="AG173" s="9"/>
      <c r="AH173" s="9"/>
      <c r="AI173" s="32" t="s">
        <v>1272</v>
      </c>
      <c r="AJ173" s="33"/>
    </row>
    <row r="174" spans="1:36" ht="409.5" hidden="1" x14ac:dyDescent="0.3">
      <c r="A174" s="24" t="s">
        <v>43</v>
      </c>
      <c r="B174" s="25" t="s">
        <v>1268</v>
      </c>
      <c r="C174" s="26" t="s">
        <v>434</v>
      </c>
      <c r="D174" s="26" t="s">
        <v>446</v>
      </c>
      <c r="E174" s="10" t="s">
        <v>437</v>
      </c>
      <c r="F174" s="10" t="s">
        <v>437</v>
      </c>
      <c r="G174" s="10" t="s">
        <v>437</v>
      </c>
      <c r="H174" s="9" t="s">
        <v>447</v>
      </c>
      <c r="I174" s="26" t="s">
        <v>437</v>
      </c>
      <c r="J174" s="10" t="s">
        <v>437</v>
      </c>
      <c r="K174" s="10" t="s">
        <v>437</v>
      </c>
      <c r="L174" s="10" t="s">
        <v>437</v>
      </c>
      <c r="M174" s="10" t="s">
        <v>80</v>
      </c>
      <c r="N174" s="10" t="s">
        <v>437</v>
      </c>
      <c r="O174" s="10" t="s">
        <v>437</v>
      </c>
      <c r="P174" s="50" t="s">
        <v>437</v>
      </c>
      <c r="Q174" s="10" t="s">
        <v>437</v>
      </c>
      <c r="R174" s="15"/>
      <c r="S174" s="27">
        <v>0</v>
      </c>
      <c r="T174" s="18" t="s">
        <v>1556</v>
      </c>
      <c r="U174" s="29"/>
      <c r="V174" s="29"/>
      <c r="W174" s="36" t="s">
        <v>356</v>
      </c>
      <c r="X174" s="30" t="s">
        <v>1622</v>
      </c>
      <c r="Y174" s="14" t="e">
        <f t="shared" ca="1" si="5"/>
        <v>#VALUE!</v>
      </c>
      <c r="Z174" s="31"/>
      <c r="AA174" s="9" t="e">
        <f ca="1">IF(AND($T174&lt;&gt;"Cumplido", $Q174&lt;&gt;"", $R174=""), IF($Q174-TODAY()&lt;=[1]Parametros!$M$2, IF($Q174-TODAY()&gt;=0, "Sí", "Vencido"), "No"), IF(AND($T174&lt;&gt;"Cumplido", $Q174&lt;&gt;"", $R174&lt;&gt;""), IF($R174&gt;$Q174, "Incumplido", "Cumplido en plazo"), ""))</f>
        <v>#VALUE!</v>
      </c>
      <c r="AB174" s="27"/>
      <c r="AC174" s="27"/>
      <c r="AD174" s="9"/>
      <c r="AE174" s="9"/>
      <c r="AF174" s="9"/>
      <c r="AG174" s="9"/>
      <c r="AH174" s="9"/>
      <c r="AI174" s="32" t="s">
        <v>1272</v>
      </c>
      <c r="AJ174" s="33"/>
    </row>
    <row r="175" spans="1:36" ht="409.5" hidden="1" x14ac:dyDescent="0.3">
      <c r="A175" s="24" t="s">
        <v>43</v>
      </c>
      <c r="B175" s="25" t="s">
        <v>1268</v>
      </c>
      <c r="C175" s="26" t="s">
        <v>434</v>
      </c>
      <c r="D175" s="26" t="s">
        <v>448</v>
      </c>
      <c r="E175" s="10" t="s">
        <v>437</v>
      </c>
      <c r="F175" s="10" t="s">
        <v>437</v>
      </c>
      <c r="G175" s="10" t="s">
        <v>437</v>
      </c>
      <c r="H175" s="9" t="s">
        <v>449</v>
      </c>
      <c r="I175" s="26" t="s">
        <v>437</v>
      </c>
      <c r="J175" s="10" t="s">
        <v>437</v>
      </c>
      <c r="K175" s="10" t="s">
        <v>437</v>
      </c>
      <c r="L175" s="10" t="s">
        <v>437</v>
      </c>
      <c r="M175" s="10" t="s">
        <v>80</v>
      </c>
      <c r="N175" s="10" t="s">
        <v>437</v>
      </c>
      <c r="O175" s="10" t="s">
        <v>437</v>
      </c>
      <c r="P175" s="50" t="s">
        <v>437</v>
      </c>
      <c r="Q175" s="10" t="s">
        <v>437</v>
      </c>
      <c r="R175" s="15"/>
      <c r="S175" s="27">
        <v>0</v>
      </c>
      <c r="T175" s="18" t="s">
        <v>1556</v>
      </c>
      <c r="U175" s="29"/>
      <c r="V175" s="29"/>
      <c r="W175" s="36" t="s">
        <v>356</v>
      </c>
      <c r="X175" s="30" t="s">
        <v>1622</v>
      </c>
      <c r="Y175" s="14" t="e">
        <f t="shared" ca="1" si="5"/>
        <v>#VALUE!</v>
      </c>
      <c r="Z175" s="31"/>
      <c r="AA175" s="9" t="e">
        <f ca="1">IF(AND($T175&lt;&gt;"Cumplido", $Q175&lt;&gt;"", $R175=""), IF($Q175-TODAY()&lt;=[1]Parametros!$M$2, IF($Q175-TODAY()&gt;=0, "Sí", "Vencido"), "No"), IF(AND($T175&lt;&gt;"Cumplido", $Q175&lt;&gt;"", $R175&lt;&gt;""), IF($R175&gt;$Q175, "Incumplido", "Cumplido en plazo"), ""))</f>
        <v>#VALUE!</v>
      </c>
      <c r="AB175" s="27"/>
      <c r="AC175" s="27"/>
      <c r="AD175" s="9"/>
      <c r="AE175" s="9"/>
      <c r="AF175" s="9"/>
      <c r="AG175" s="9"/>
      <c r="AH175" s="9"/>
      <c r="AI175" s="32" t="s">
        <v>1272</v>
      </c>
      <c r="AJ175" s="33"/>
    </row>
    <row r="176" spans="1:36" ht="409.5" hidden="1" x14ac:dyDescent="0.3">
      <c r="A176" s="24" t="s">
        <v>43</v>
      </c>
      <c r="B176" s="25" t="s">
        <v>1268</v>
      </c>
      <c r="C176" s="26" t="s">
        <v>434</v>
      </c>
      <c r="D176" s="26" t="s">
        <v>450</v>
      </c>
      <c r="E176" s="10" t="s">
        <v>437</v>
      </c>
      <c r="F176" s="10" t="s">
        <v>437</v>
      </c>
      <c r="G176" s="10" t="s">
        <v>437</v>
      </c>
      <c r="H176" s="9" t="s">
        <v>451</v>
      </c>
      <c r="I176" s="26" t="s">
        <v>437</v>
      </c>
      <c r="J176" s="10" t="s">
        <v>437</v>
      </c>
      <c r="K176" s="10" t="s">
        <v>437</v>
      </c>
      <c r="L176" s="10" t="s">
        <v>437</v>
      </c>
      <c r="M176" s="10" t="s">
        <v>80</v>
      </c>
      <c r="N176" s="10" t="s">
        <v>437</v>
      </c>
      <c r="O176" s="10" t="s">
        <v>437</v>
      </c>
      <c r="P176" s="50" t="s">
        <v>437</v>
      </c>
      <c r="Q176" s="10" t="s">
        <v>437</v>
      </c>
      <c r="R176" s="15"/>
      <c r="S176" s="27">
        <v>0</v>
      </c>
      <c r="T176" s="18" t="s">
        <v>1556</v>
      </c>
      <c r="U176" s="29"/>
      <c r="V176" s="29"/>
      <c r="W176" s="36" t="s">
        <v>356</v>
      </c>
      <c r="X176" s="30" t="s">
        <v>1622</v>
      </c>
      <c r="Y176" s="14" t="e">
        <f t="shared" ca="1" si="5"/>
        <v>#VALUE!</v>
      </c>
      <c r="Z176" s="31"/>
      <c r="AA176" s="9" t="e">
        <f ca="1">IF(AND($T176&lt;&gt;"Cumplido", $Q176&lt;&gt;"", $R176=""), IF($Q176-TODAY()&lt;=[1]Parametros!$M$2, IF($Q176-TODAY()&gt;=0, "Sí", "Vencido"), "No"), IF(AND($T176&lt;&gt;"Cumplido", $Q176&lt;&gt;"", $R176&lt;&gt;""), IF($R176&gt;$Q176, "Incumplido", "Cumplido en plazo"), ""))</f>
        <v>#VALUE!</v>
      </c>
      <c r="AB176" s="27"/>
      <c r="AC176" s="27"/>
      <c r="AD176" s="9"/>
      <c r="AE176" s="9"/>
      <c r="AF176" s="9"/>
      <c r="AG176" s="9"/>
      <c r="AH176" s="9"/>
      <c r="AI176" s="32" t="s">
        <v>1272</v>
      </c>
      <c r="AJ176" s="33"/>
    </row>
    <row r="177" spans="1:36" ht="409.5" hidden="1" x14ac:dyDescent="0.3">
      <c r="A177" s="24" t="s">
        <v>43</v>
      </c>
      <c r="B177" s="25" t="s">
        <v>1268</v>
      </c>
      <c r="C177" s="26" t="s">
        <v>434</v>
      </c>
      <c r="D177" s="26" t="s">
        <v>452</v>
      </c>
      <c r="E177" s="10" t="s">
        <v>437</v>
      </c>
      <c r="F177" s="10" t="s">
        <v>437</v>
      </c>
      <c r="G177" s="10" t="s">
        <v>437</v>
      </c>
      <c r="H177" s="9" t="s">
        <v>453</v>
      </c>
      <c r="I177" s="26" t="s">
        <v>437</v>
      </c>
      <c r="J177" s="10" t="s">
        <v>437</v>
      </c>
      <c r="K177" s="10" t="s">
        <v>437</v>
      </c>
      <c r="L177" s="10" t="s">
        <v>437</v>
      </c>
      <c r="M177" s="10" t="s">
        <v>80</v>
      </c>
      <c r="N177" s="10" t="s">
        <v>437</v>
      </c>
      <c r="O177" s="10" t="s">
        <v>437</v>
      </c>
      <c r="P177" s="50" t="s">
        <v>437</v>
      </c>
      <c r="Q177" s="10" t="s">
        <v>437</v>
      </c>
      <c r="R177" s="15"/>
      <c r="S177" s="27">
        <v>0</v>
      </c>
      <c r="T177" s="18" t="s">
        <v>1556</v>
      </c>
      <c r="U177" s="29"/>
      <c r="V177" s="29"/>
      <c r="W177" s="36" t="s">
        <v>356</v>
      </c>
      <c r="X177" s="30" t="s">
        <v>1622</v>
      </c>
      <c r="Y177" s="14" t="e">
        <f t="shared" ca="1" si="5"/>
        <v>#VALUE!</v>
      </c>
      <c r="Z177" s="31"/>
      <c r="AA177" s="9" t="e">
        <f ca="1">IF(AND($T177&lt;&gt;"Cumplido", $Q177&lt;&gt;"", $R177=""), IF($Q177-TODAY()&lt;=[1]Parametros!$M$2, IF($Q177-TODAY()&gt;=0, "Sí", "Vencido"), "No"), IF(AND($T177&lt;&gt;"Cumplido", $Q177&lt;&gt;"", $R177&lt;&gt;""), IF($R177&gt;$Q177, "Incumplido", "Cumplido en plazo"), ""))</f>
        <v>#VALUE!</v>
      </c>
      <c r="AB177" s="27"/>
      <c r="AC177" s="27"/>
      <c r="AD177" s="9"/>
      <c r="AE177" s="9"/>
      <c r="AF177" s="9"/>
      <c r="AG177" s="9"/>
      <c r="AH177" s="9"/>
      <c r="AI177" s="32" t="s">
        <v>1272</v>
      </c>
      <c r="AJ177" s="33"/>
    </row>
    <row r="178" spans="1:36" ht="409.5" hidden="1" x14ac:dyDescent="0.3">
      <c r="A178" s="24" t="s">
        <v>43</v>
      </c>
      <c r="B178" s="25" t="s">
        <v>1268</v>
      </c>
      <c r="C178" s="26" t="s">
        <v>434</v>
      </c>
      <c r="D178" s="26" t="s">
        <v>454</v>
      </c>
      <c r="E178" s="10" t="s">
        <v>437</v>
      </c>
      <c r="F178" s="10" t="s">
        <v>437</v>
      </c>
      <c r="G178" s="10" t="s">
        <v>437</v>
      </c>
      <c r="H178" s="9" t="s">
        <v>455</v>
      </c>
      <c r="I178" s="26" t="s">
        <v>437</v>
      </c>
      <c r="J178" s="10" t="s">
        <v>437</v>
      </c>
      <c r="K178" s="10" t="s">
        <v>437</v>
      </c>
      <c r="L178" s="10" t="s">
        <v>437</v>
      </c>
      <c r="M178" s="10" t="s">
        <v>80</v>
      </c>
      <c r="N178" s="10" t="s">
        <v>437</v>
      </c>
      <c r="O178" s="10" t="s">
        <v>437</v>
      </c>
      <c r="P178" s="50" t="s">
        <v>437</v>
      </c>
      <c r="Q178" s="10" t="s">
        <v>437</v>
      </c>
      <c r="R178" s="15"/>
      <c r="S178" s="27">
        <v>0</v>
      </c>
      <c r="T178" s="18" t="s">
        <v>1556</v>
      </c>
      <c r="U178" s="29"/>
      <c r="V178" s="29"/>
      <c r="W178" s="36" t="s">
        <v>356</v>
      </c>
      <c r="X178" s="30" t="s">
        <v>1622</v>
      </c>
      <c r="Y178" s="14" t="e">
        <f t="shared" ca="1" si="5"/>
        <v>#VALUE!</v>
      </c>
      <c r="Z178" s="31"/>
      <c r="AA178" s="9" t="e">
        <f ca="1">IF(AND($T178&lt;&gt;"Cumplido", $Q178&lt;&gt;"", $R178=""), IF($Q178-TODAY()&lt;=[1]Parametros!$M$2, IF($Q178-TODAY()&gt;=0, "Sí", "Vencido"), "No"), IF(AND($T178&lt;&gt;"Cumplido", $Q178&lt;&gt;"", $R178&lt;&gt;""), IF($R178&gt;$Q178, "Incumplido", "Cumplido en plazo"), ""))</f>
        <v>#VALUE!</v>
      </c>
      <c r="AB178" s="27"/>
      <c r="AC178" s="27"/>
      <c r="AD178" s="9"/>
      <c r="AE178" s="9"/>
      <c r="AF178" s="9"/>
      <c r="AG178" s="9"/>
      <c r="AH178" s="9"/>
      <c r="AI178" s="32" t="s">
        <v>1272</v>
      </c>
      <c r="AJ178" s="33"/>
    </row>
    <row r="179" spans="1:36" ht="409.5" hidden="1" x14ac:dyDescent="0.3">
      <c r="A179" s="24" t="s">
        <v>43</v>
      </c>
      <c r="B179" s="25" t="s">
        <v>1268</v>
      </c>
      <c r="C179" s="26" t="s">
        <v>434</v>
      </c>
      <c r="D179" s="26" t="s">
        <v>456</v>
      </c>
      <c r="E179" s="10" t="s">
        <v>437</v>
      </c>
      <c r="F179" s="10" t="s">
        <v>437</v>
      </c>
      <c r="G179" s="10" t="s">
        <v>437</v>
      </c>
      <c r="H179" s="9" t="s">
        <v>457</v>
      </c>
      <c r="I179" s="26" t="s">
        <v>437</v>
      </c>
      <c r="J179" s="10" t="s">
        <v>437</v>
      </c>
      <c r="K179" s="10" t="s">
        <v>437</v>
      </c>
      <c r="L179" s="10" t="s">
        <v>437</v>
      </c>
      <c r="M179" s="10" t="s">
        <v>80</v>
      </c>
      <c r="N179" s="10" t="s">
        <v>437</v>
      </c>
      <c r="O179" s="10" t="s">
        <v>437</v>
      </c>
      <c r="P179" s="50" t="s">
        <v>437</v>
      </c>
      <c r="Q179" s="10" t="s">
        <v>437</v>
      </c>
      <c r="R179" s="15"/>
      <c r="S179" s="27">
        <v>0</v>
      </c>
      <c r="T179" s="18" t="s">
        <v>1556</v>
      </c>
      <c r="U179" s="29"/>
      <c r="V179" s="29"/>
      <c r="W179" s="36" t="s">
        <v>356</v>
      </c>
      <c r="X179" s="30" t="s">
        <v>1622</v>
      </c>
      <c r="Y179" s="14" t="e">
        <f t="shared" ca="1" si="5"/>
        <v>#VALUE!</v>
      </c>
      <c r="Z179" s="31"/>
      <c r="AA179" s="9" t="e">
        <f ca="1">IF(AND($T179&lt;&gt;"Cumplido", $Q179&lt;&gt;"", $R179=""), IF($Q179-TODAY()&lt;=[1]Parametros!$M$2, IF($Q179-TODAY()&gt;=0, "Sí", "Vencido"), "No"), IF(AND($T179&lt;&gt;"Cumplido", $Q179&lt;&gt;"", $R179&lt;&gt;""), IF($R179&gt;$Q179, "Incumplido", "Cumplido en plazo"), ""))</f>
        <v>#VALUE!</v>
      </c>
      <c r="AB179" s="27"/>
      <c r="AC179" s="27"/>
      <c r="AD179" s="9"/>
      <c r="AE179" s="9"/>
      <c r="AF179" s="9"/>
      <c r="AG179" s="9"/>
      <c r="AH179" s="9"/>
      <c r="AI179" s="32" t="s">
        <v>1272</v>
      </c>
      <c r="AJ179" s="33"/>
    </row>
    <row r="180" spans="1:36" ht="409.5" hidden="1" x14ac:dyDescent="0.3">
      <c r="A180" s="24" t="s">
        <v>43</v>
      </c>
      <c r="B180" s="25" t="s">
        <v>1268</v>
      </c>
      <c r="C180" s="26" t="s">
        <v>434</v>
      </c>
      <c r="D180" s="26" t="s">
        <v>458</v>
      </c>
      <c r="E180" s="10" t="s">
        <v>437</v>
      </c>
      <c r="F180" s="10" t="s">
        <v>437</v>
      </c>
      <c r="G180" s="10" t="s">
        <v>437</v>
      </c>
      <c r="H180" s="9" t="s">
        <v>459</v>
      </c>
      <c r="I180" s="26" t="s">
        <v>437</v>
      </c>
      <c r="J180" s="10" t="s">
        <v>437</v>
      </c>
      <c r="K180" s="10" t="s">
        <v>437</v>
      </c>
      <c r="L180" s="10" t="s">
        <v>437</v>
      </c>
      <c r="M180" s="10" t="s">
        <v>80</v>
      </c>
      <c r="N180" s="10" t="s">
        <v>437</v>
      </c>
      <c r="O180" s="10" t="s">
        <v>437</v>
      </c>
      <c r="P180" s="50" t="s">
        <v>437</v>
      </c>
      <c r="Q180" s="10" t="s">
        <v>437</v>
      </c>
      <c r="R180" s="15"/>
      <c r="S180" s="27">
        <v>0</v>
      </c>
      <c r="T180" s="18" t="s">
        <v>1556</v>
      </c>
      <c r="U180" s="29"/>
      <c r="V180" s="29"/>
      <c r="W180" s="36" t="s">
        <v>356</v>
      </c>
      <c r="X180" s="30" t="s">
        <v>1622</v>
      </c>
      <c r="Y180" s="14" t="e">
        <f t="shared" ca="1" si="5"/>
        <v>#VALUE!</v>
      </c>
      <c r="Z180" s="31"/>
      <c r="AA180" s="9" t="e">
        <f ca="1">IF(AND($T180&lt;&gt;"Cumplido", $Q180&lt;&gt;"", $R180=""), IF($Q180-TODAY()&lt;=[1]Parametros!$M$2, IF($Q180-TODAY()&gt;=0, "Sí", "Vencido"), "No"), IF(AND($T180&lt;&gt;"Cumplido", $Q180&lt;&gt;"", $R180&lt;&gt;""), IF($R180&gt;$Q180, "Incumplido", "Cumplido en plazo"), ""))</f>
        <v>#VALUE!</v>
      </c>
      <c r="AB180" s="27"/>
      <c r="AC180" s="27"/>
      <c r="AD180" s="9"/>
      <c r="AE180" s="9"/>
      <c r="AF180" s="9"/>
      <c r="AG180" s="9"/>
      <c r="AH180" s="9"/>
      <c r="AI180" s="32" t="s">
        <v>1272</v>
      </c>
      <c r="AJ180" s="33"/>
    </row>
    <row r="181" spans="1:36" ht="409.5" hidden="1" x14ac:dyDescent="0.3">
      <c r="A181" s="24" t="s">
        <v>43</v>
      </c>
      <c r="B181" s="25" t="s">
        <v>1268</v>
      </c>
      <c r="C181" s="26" t="s">
        <v>434</v>
      </c>
      <c r="D181" s="26" t="s">
        <v>460</v>
      </c>
      <c r="E181" s="10" t="s">
        <v>437</v>
      </c>
      <c r="F181" s="10" t="s">
        <v>437</v>
      </c>
      <c r="G181" s="10" t="s">
        <v>437</v>
      </c>
      <c r="H181" s="9" t="s">
        <v>461</v>
      </c>
      <c r="I181" s="26" t="s">
        <v>437</v>
      </c>
      <c r="J181" s="10" t="s">
        <v>437</v>
      </c>
      <c r="K181" s="10" t="s">
        <v>437</v>
      </c>
      <c r="L181" s="10" t="s">
        <v>437</v>
      </c>
      <c r="M181" s="10" t="s">
        <v>80</v>
      </c>
      <c r="N181" s="10" t="s">
        <v>437</v>
      </c>
      <c r="O181" s="10" t="s">
        <v>437</v>
      </c>
      <c r="P181" s="50" t="s">
        <v>437</v>
      </c>
      <c r="Q181" s="10" t="s">
        <v>437</v>
      </c>
      <c r="R181" s="15"/>
      <c r="S181" s="27">
        <v>0</v>
      </c>
      <c r="T181" s="18" t="s">
        <v>1556</v>
      </c>
      <c r="U181" s="29"/>
      <c r="V181" s="29"/>
      <c r="W181" s="36" t="s">
        <v>356</v>
      </c>
      <c r="X181" s="30" t="s">
        <v>1622</v>
      </c>
      <c r="Y181" s="14" t="e">
        <f t="shared" ca="1" si="5"/>
        <v>#VALUE!</v>
      </c>
      <c r="Z181" s="31"/>
      <c r="AA181" s="9" t="e">
        <f ca="1">IF(AND($T181&lt;&gt;"Cumplido", $Q181&lt;&gt;"", $R181=""), IF($Q181-TODAY()&lt;=[1]Parametros!$M$2, IF($Q181-TODAY()&gt;=0, "Sí", "Vencido"), "No"), IF(AND($T181&lt;&gt;"Cumplido", $Q181&lt;&gt;"", $R181&lt;&gt;""), IF($R181&gt;$Q181, "Incumplido", "Cumplido en plazo"), ""))</f>
        <v>#VALUE!</v>
      </c>
      <c r="AB181" s="27"/>
      <c r="AC181" s="27"/>
      <c r="AD181" s="9"/>
      <c r="AE181" s="9"/>
      <c r="AF181" s="9"/>
      <c r="AG181" s="9"/>
      <c r="AH181" s="9"/>
      <c r="AI181" s="32" t="s">
        <v>1272</v>
      </c>
      <c r="AJ181" s="33"/>
    </row>
    <row r="182" spans="1:36" ht="409.5" hidden="1" x14ac:dyDescent="0.3">
      <c r="A182" s="24" t="s">
        <v>43</v>
      </c>
      <c r="B182" s="25" t="s">
        <v>1268</v>
      </c>
      <c r="C182" s="26" t="s">
        <v>434</v>
      </c>
      <c r="D182" s="26" t="s">
        <v>462</v>
      </c>
      <c r="E182" s="10" t="s">
        <v>437</v>
      </c>
      <c r="F182" s="10" t="s">
        <v>437</v>
      </c>
      <c r="G182" s="10" t="s">
        <v>437</v>
      </c>
      <c r="H182" s="9" t="s">
        <v>463</v>
      </c>
      <c r="I182" s="26" t="s">
        <v>437</v>
      </c>
      <c r="J182" s="10" t="s">
        <v>437</v>
      </c>
      <c r="K182" s="10" t="s">
        <v>437</v>
      </c>
      <c r="L182" s="10" t="s">
        <v>437</v>
      </c>
      <c r="M182" s="10" t="s">
        <v>80</v>
      </c>
      <c r="N182" s="10" t="s">
        <v>437</v>
      </c>
      <c r="O182" s="10" t="s">
        <v>437</v>
      </c>
      <c r="P182" s="50" t="s">
        <v>437</v>
      </c>
      <c r="Q182" s="10" t="s">
        <v>437</v>
      </c>
      <c r="R182" s="15"/>
      <c r="S182" s="27">
        <v>0</v>
      </c>
      <c r="T182" s="18" t="s">
        <v>1556</v>
      </c>
      <c r="U182" s="29"/>
      <c r="V182" s="29"/>
      <c r="W182" s="36" t="s">
        <v>356</v>
      </c>
      <c r="X182" s="30" t="s">
        <v>1622</v>
      </c>
      <c r="Y182" s="14" t="e">
        <f t="shared" ca="1" si="5"/>
        <v>#VALUE!</v>
      </c>
      <c r="Z182" s="31"/>
      <c r="AA182" s="9" t="e">
        <f ca="1">IF(AND($T182&lt;&gt;"Cumplido", $Q182&lt;&gt;"", $R182=""), IF($Q182-TODAY()&lt;=[1]Parametros!$M$2, IF($Q182-TODAY()&gt;=0, "Sí", "Vencido"), "No"), IF(AND($T182&lt;&gt;"Cumplido", $Q182&lt;&gt;"", $R182&lt;&gt;""), IF($R182&gt;$Q182, "Incumplido", "Cumplido en plazo"), ""))</f>
        <v>#VALUE!</v>
      </c>
      <c r="AB182" s="27"/>
      <c r="AC182" s="27"/>
      <c r="AD182" s="9"/>
      <c r="AE182" s="9"/>
      <c r="AF182" s="9"/>
      <c r="AG182" s="9"/>
      <c r="AH182" s="9"/>
      <c r="AI182" s="32" t="s">
        <v>1272</v>
      </c>
      <c r="AJ182" s="33"/>
    </row>
    <row r="183" spans="1:36" ht="409.5" hidden="1" x14ac:dyDescent="0.3">
      <c r="A183" s="24" t="s">
        <v>43</v>
      </c>
      <c r="B183" s="25" t="s">
        <v>1268</v>
      </c>
      <c r="C183" s="26" t="s">
        <v>434</v>
      </c>
      <c r="D183" s="26" t="s">
        <v>464</v>
      </c>
      <c r="E183" s="10" t="s">
        <v>437</v>
      </c>
      <c r="F183" s="10" t="s">
        <v>437</v>
      </c>
      <c r="G183" s="10" t="s">
        <v>437</v>
      </c>
      <c r="H183" s="9" t="s">
        <v>465</v>
      </c>
      <c r="I183" s="26" t="s">
        <v>437</v>
      </c>
      <c r="J183" s="10" t="s">
        <v>437</v>
      </c>
      <c r="K183" s="10" t="s">
        <v>437</v>
      </c>
      <c r="L183" s="10" t="s">
        <v>437</v>
      </c>
      <c r="M183" s="10" t="s">
        <v>80</v>
      </c>
      <c r="N183" s="10" t="s">
        <v>437</v>
      </c>
      <c r="O183" s="10" t="s">
        <v>437</v>
      </c>
      <c r="P183" s="50" t="s">
        <v>437</v>
      </c>
      <c r="Q183" s="10" t="s">
        <v>437</v>
      </c>
      <c r="R183" s="15"/>
      <c r="S183" s="27">
        <v>0</v>
      </c>
      <c r="T183" s="18" t="s">
        <v>1556</v>
      </c>
      <c r="U183" s="29"/>
      <c r="V183" s="29"/>
      <c r="W183" s="36" t="s">
        <v>356</v>
      </c>
      <c r="X183" s="30" t="s">
        <v>1622</v>
      </c>
      <c r="Y183" s="14" t="e">
        <f t="shared" ca="1" si="5"/>
        <v>#VALUE!</v>
      </c>
      <c r="Z183" s="31"/>
      <c r="AA183" s="9" t="e">
        <f ca="1">IF(AND($T183&lt;&gt;"Cumplido", $Q183&lt;&gt;"", $R183=""), IF($Q183-TODAY()&lt;=[1]Parametros!$M$2, IF($Q183-TODAY()&gt;=0, "Sí", "Vencido"), "No"), IF(AND($T183&lt;&gt;"Cumplido", $Q183&lt;&gt;"", $R183&lt;&gt;""), IF($R183&gt;$Q183, "Incumplido", "Cumplido en plazo"), ""))</f>
        <v>#VALUE!</v>
      </c>
      <c r="AB183" s="27"/>
      <c r="AC183" s="27"/>
      <c r="AD183" s="9"/>
      <c r="AE183" s="9"/>
      <c r="AF183" s="9"/>
      <c r="AG183" s="9"/>
      <c r="AH183" s="9"/>
      <c r="AI183" s="32" t="s">
        <v>1272</v>
      </c>
      <c r="AJ183" s="33"/>
    </row>
    <row r="184" spans="1:36" ht="409.5" hidden="1" x14ac:dyDescent="0.3">
      <c r="A184" s="24" t="s">
        <v>43</v>
      </c>
      <c r="B184" s="25" t="s">
        <v>1268</v>
      </c>
      <c r="C184" s="26" t="s">
        <v>434</v>
      </c>
      <c r="D184" s="26" t="s">
        <v>466</v>
      </c>
      <c r="E184" s="10" t="s">
        <v>437</v>
      </c>
      <c r="F184" s="10" t="s">
        <v>437</v>
      </c>
      <c r="G184" s="10" t="s">
        <v>437</v>
      </c>
      <c r="H184" s="9" t="s">
        <v>467</v>
      </c>
      <c r="I184" s="26" t="s">
        <v>437</v>
      </c>
      <c r="J184" s="10" t="s">
        <v>437</v>
      </c>
      <c r="K184" s="10" t="s">
        <v>437</v>
      </c>
      <c r="L184" s="10" t="s">
        <v>437</v>
      </c>
      <c r="M184" s="10" t="s">
        <v>80</v>
      </c>
      <c r="N184" s="10" t="s">
        <v>437</v>
      </c>
      <c r="O184" s="10" t="s">
        <v>437</v>
      </c>
      <c r="P184" s="50" t="s">
        <v>437</v>
      </c>
      <c r="Q184" s="10" t="s">
        <v>437</v>
      </c>
      <c r="R184" s="15"/>
      <c r="S184" s="27">
        <v>0</v>
      </c>
      <c r="T184" s="18" t="s">
        <v>1556</v>
      </c>
      <c r="U184" s="29"/>
      <c r="V184" s="29"/>
      <c r="W184" s="36" t="s">
        <v>356</v>
      </c>
      <c r="X184" s="30" t="s">
        <v>1622</v>
      </c>
      <c r="Y184" s="14" t="e">
        <f t="shared" ca="1" si="5"/>
        <v>#VALUE!</v>
      </c>
      <c r="Z184" s="31"/>
      <c r="AA184" s="9" t="e">
        <f ca="1">IF(AND($T184&lt;&gt;"Cumplido", $Q184&lt;&gt;"", $R184=""), IF($Q184-TODAY()&lt;=[1]Parametros!$M$2, IF($Q184-TODAY()&gt;=0, "Sí", "Vencido"), "No"), IF(AND($T184&lt;&gt;"Cumplido", $Q184&lt;&gt;"", $R184&lt;&gt;""), IF($R184&gt;$Q184, "Incumplido", "Cumplido en plazo"), ""))</f>
        <v>#VALUE!</v>
      </c>
      <c r="AB184" s="27"/>
      <c r="AC184" s="27"/>
      <c r="AD184" s="9"/>
      <c r="AE184" s="9"/>
      <c r="AF184" s="9"/>
      <c r="AG184" s="9"/>
      <c r="AH184" s="9"/>
      <c r="AI184" s="32" t="s">
        <v>1272</v>
      </c>
      <c r="AJ184" s="33"/>
    </row>
    <row r="185" spans="1:36" ht="409.5" hidden="1" x14ac:dyDescent="0.3">
      <c r="A185" s="24" t="s">
        <v>43</v>
      </c>
      <c r="B185" s="25" t="s">
        <v>1268</v>
      </c>
      <c r="C185" s="26" t="s">
        <v>434</v>
      </c>
      <c r="D185" s="26" t="s">
        <v>468</v>
      </c>
      <c r="E185" s="10" t="s">
        <v>641</v>
      </c>
      <c r="F185" s="10" t="s">
        <v>642</v>
      </c>
      <c r="G185" s="10" t="s">
        <v>642</v>
      </c>
      <c r="H185" s="9" t="s">
        <v>469</v>
      </c>
      <c r="I185" s="26" t="s">
        <v>437</v>
      </c>
      <c r="J185" s="10" t="s">
        <v>768</v>
      </c>
      <c r="K185" s="10">
        <v>1</v>
      </c>
      <c r="L185" s="10" t="s">
        <v>738</v>
      </c>
      <c r="M185" s="10" t="s">
        <v>80</v>
      </c>
      <c r="N185" s="10" t="s">
        <v>437</v>
      </c>
      <c r="O185" s="10" t="s">
        <v>437</v>
      </c>
      <c r="P185" s="10" t="s">
        <v>437</v>
      </c>
      <c r="Q185" s="10" t="s">
        <v>437</v>
      </c>
      <c r="R185" s="15"/>
      <c r="S185" s="27">
        <v>0</v>
      </c>
      <c r="T185" s="18" t="s">
        <v>1556</v>
      </c>
      <c r="U185" s="29"/>
      <c r="V185" s="29"/>
      <c r="W185" s="36" t="s">
        <v>356</v>
      </c>
      <c r="X185" s="30" t="s">
        <v>1622</v>
      </c>
      <c r="Y185" s="14" t="e">
        <f t="shared" ca="1" si="5"/>
        <v>#VALUE!</v>
      </c>
      <c r="Z185" s="31"/>
      <c r="AA185" s="9" t="e">
        <f ca="1">IF(AND($T185&lt;&gt;"Cumplido", $Q185&lt;&gt;"", $R185=""), IF($Q185-TODAY()&lt;=[1]Parametros!$M$2, IF($Q185-TODAY()&gt;=0, "Sí", "Vencido"), "No"), IF(AND($T185&lt;&gt;"Cumplido", $Q185&lt;&gt;"", $R185&lt;&gt;""), IF($R185&gt;$Q185, "Incumplido", "Cumplido en plazo"), ""))</f>
        <v>#VALUE!</v>
      </c>
      <c r="AB185" s="27"/>
      <c r="AC185" s="27"/>
      <c r="AD185" s="9"/>
      <c r="AE185" s="9"/>
      <c r="AF185" s="9"/>
      <c r="AG185" s="9"/>
      <c r="AH185" s="9"/>
      <c r="AI185" s="32" t="s">
        <v>1272</v>
      </c>
      <c r="AJ185" s="39"/>
    </row>
    <row r="186" spans="1:36" ht="409.5" hidden="1" x14ac:dyDescent="0.3">
      <c r="A186" s="24" t="s">
        <v>43</v>
      </c>
      <c r="B186" s="25" t="s">
        <v>1268</v>
      </c>
      <c r="C186" s="26" t="s">
        <v>434</v>
      </c>
      <c r="D186" s="26" t="s">
        <v>470</v>
      </c>
      <c r="E186" s="10" t="s">
        <v>437</v>
      </c>
      <c r="F186" s="10" t="s">
        <v>437</v>
      </c>
      <c r="G186" s="10" t="s">
        <v>437</v>
      </c>
      <c r="H186" s="9" t="s">
        <v>471</v>
      </c>
      <c r="I186" s="26" t="s">
        <v>437</v>
      </c>
      <c r="J186" s="10" t="s">
        <v>437</v>
      </c>
      <c r="K186" s="10" t="s">
        <v>437</v>
      </c>
      <c r="L186" s="10" t="s">
        <v>437</v>
      </c>
      <c r="M186" s="10" t="s">
        <v>80</v>
      </c>
      <c r="N186" s="10" t="s">
        <v>437</v>
      </c>
      <c r="O186" s="10" t="s">
        <v>437</v>
      </c>
      <c r="P186" s="50" t="s">
        <v>437</v>
      </c>
      <c r="Q186" s="10" t="s">
        <v>437</v>
      </c>
      <c r="R186" s="15"/>
      <c r="S186" s="27">
        <v>0</v>
      </c>
      <c r="T186" s="18" t="s">
        <v>1556</v>
      </c>
      <c r="U186" s="29"/>
      <c r="V186" s="29"/>
      <c r="W186" s="36" t="s">
        <v>356</v>
      </c>
      <c r="X186" s="30" t="s">
        <v>1622</v>
      </c>
      <c r="Y186" s="14" t="e">
        <f t="shared" ca="1" si="5"/>
        <v>#VALUE!</v>
      </c>
      <c r="Z186" s="31"/>
      <c r="AA186" s="9" t="e">
        <f ca="1">IF(AND($T186&lt;&gt;"Cumplido", $Q186&lt;&gt;"", $R186=""), IF($Q186-TODAY()&lt;=[1]Parametros!$M$2, IF($Q186-TODAY()&gt;=0, "Sí", "Vencido"), "No"), IF(AND($T186&lt;&gt;"Cumplido", $Q186&lt;&gt;"", $R186&lt;&gt;""), IF($R186&gt;$Q186, "Incumplido", "Cumplido en plazo"), ""))</f>
        <v>#VALUE!</v>
      </c>
      <c r="AB186" s="27"/>
      <c r="AC186" s="27"/>
      <c r="AD186" s="9"/>
      <c r="AE186" s="9"/>
      <c r="AF186" s="9"/>
      <c r="AG186" s="9"/>
      <c r="AH186" s="9"/>
      <c r="AI186" s="32" t="s">
        <v>1272</v>
      </c>
      <c r="AJ186" s="39"/>
    </row>
    <row r="187" spans="1:36" ht="409.5" hidden="1" x14ac:dyDescent="0.3">
      <c r="A187" s="24" t="s">
        <v>43</v>
      </c>
      <c r="B187" s="25" t="s">
        <v>1268</v>
      </c>
      <c r="C187" s="26" t="s">
        <v>434</v>
      </c>
      <c r="D187" s="26" t="s">
        <v>472</v>
      </c>
      <c r="E187" s="10" t="s">
        <v>437</v>
      </c>
      <c r="F187" s="10" t="s">
        <v>437</v>
      </c>
      <c r="G187" s="10" t="s">
        <v>437</v>
      </c>
      <c r="H187" s="9" t="s">
        <v>473</v>
      </c>
      <c r="I187" s="26" t="s">
        <v>474</v>
      </c>
      <c r="J187" s="10" t="s">
        <v>437</v>
      </c>
      <c r="K187" s="10" t="s">
        <v>437</v>
      </c>
      <c r="L187" s="10" t="s">
        <v>437</v>
      </c>
      <c r="M187" s="10" t="s">
        <v>80</v>
      </c>
      <c r="N187" s="10" t="s">
        <v>437</v>
      </c>
      <c r="O187" s="10" t="s">
        <v>437</v>
      </c>
      <c r="P187" s="50" t="s">
        <v>437</v>
      </c>
      <c r="Q187" s="10" t="s">
        <v>437</v>
      </c>
      <c r="R187" s="15"/>
      <c r="S187" s="27">
        <v>0</v>
      </c>
      <c r="T187" s="18" t="s">
        <v>1556</v>
      </c>
      <c r="U187" s="29"/>
      <c r="V187" s="29"/>
      <c r="W187" s="36" t="s">
        <v>356</v>
      </c>
      <c r="X187" s="30" t="s">
        <v>1622</v>
      </c>
      <c r="Y187" s="14" t="e">
        <f t="shared" ca="1" si="5"/>
        <v>#VALUE!</v>
      </c>
      <c r="Z187" s="31"/>
      <c r="AA187" s="9" t="e">
        <f ca="1">IF(AND($T187&lt;&gt;"Cumplido", $Q187&lt;&gt;"", $R187=""), IF($Q187-TODAY()&lt;=[1]Parametros!$M$2, IF($Q187-TODAY()&gt;=0, "Sí", "Vencido"), "No"), IF(AND($T187&lt;&gt;"Cumplido", $Q187&lt;&gt;"", $R187&lt;&gt;""), IF($R187&gt;$Q187, "Incumplido", "Cumplido en plazo"), ""))</f>
        <v>#VALUE!</v>
      </c>
      <c r="AB187" s="27"/>
      <c r="AC187" s="27"/>
      <c r="AD187" s="9"/>
      <c r="AE187" s="9"/>
      <c r="AF187" s="9"/>
      <c r="AG187" s="9"/>
      <c r="AH187" s="9"/>
      <c r="AI187" s="32" t="s">
        <v>1272</v>
      </c>
      <c r="AJ187" s="39"/>
    </row>
    <row r="188" spans="1:36" ht="409.5" hidden="1" x14ac:dyDescent="0.3">
      <c r="A188" s="24" t="s">
        <v>43</v>
      </c>
      <c r="B188" s="25" t="s">
        <v>1268</v>
      </c>
      <c r="C188" s="26" t="s">
        <v>434</v>
      </c>
      <c r="D188" s="26" t="s">
        <v>476</v>
      </c>
      <c r="E188" s="10" t="s">
        <v>643</v>
      </c>
      <c r="F188" s="10" t="s">
        <v>642</v>
      </c>
      <c r="G188" s="10" t="s">
        <v>642</v>
      </c>
      <c r="H188" s="9" t="s">
        <v>477</v>
      </c>
      <c r="I188" s="26" t="s">
        <v>437</v>
      </c>
      <c r="J188" s="10" t="s">
        <v>768</v>
      </c>
      <c r="K188" s="10" t="s">
        <v>475</v>
      </c>
      <c r="L188" s="10" t="s">
        <v>475</v>
      </c>
      <c r="M188" s="10" t="s">
        <v>80</v>
      </c>
      <c r="N188" s="10" t="s">
        <v>437</v>
      </c>
      <c r="O188" s="10" t="s">
        <v>437</v>
      </c>
      <c r="P188" s="10" t="s">
        <v>437</v>
      </c>
      <c r="Q188" s="10" t="s">
        <v>437</v>
      </c>
      <c r="R188" s="15"/>
      <c r="S188" s="27">
        <v>0</v>
      </c>
      <c r="T188" s="18" t="s">
        <v>1556</v>
      </c>
      <c r="U188" s="29"/>
      <c r="V188" s="29"/>
      <c r="W188" s="36" t="s">
        <v>356</v>
      </c>
      <c r="X188" s="30" t="s">
        <v>1622</v>
      </c>
      <c r="Y188" s="14" t="e">
        <f t="shared" ca="1" si="5"/>
        <v>#VALUE!</v>
      </c>
      <c r="Z188" s="31"/>
      <c r="AA188" s="9" t="e">
        <f ca="1">IF(AND($T188&lt;&gt;"Cumplido", $Q188&lt;&gt;"", $R188=""), IF($Q188-TODAY()&lt;=[1]Parametros!$M$2, IF($Q188-TODAY()&gt;=0, "Sí", "Vencido"), "No"), IF(AND($T188&lt;&gt;"Cumplido", $Q188&lt;&gt;"", $R188&lt;&gt;""), IF($R188&gt;$Q188, "Incumplido", "Cumplido en plazo"), ""))</f>
        <v>#VALUE!</v>
      </c>
      <c r="AB188" s="27"/>
      <c r="AC188" s="27"/>
      <c r="AD188" s="9"/>
      <c r="AE188" s="9"/>
      <c r="AF188" s="9"/>
      <c r="AG188" s="9"/>
      <c r="AH188" s="9"/>
      <c r="AI188" s="32" t="s">
        <v>1272</v>
      </c>
      <c r="AJ188" s="39"/>
    </row>
    <row r="189" spans="1:36" ht="409.5" hidden="1" x14ac:dyDescent="0.3">
      <c r="A189" s="24" t="s">
        <v>43</v>
      </c>
      <c r="B189" s="25" t="s">
        <v>1268</v>
      </c>
      <c r="C189" s="26" t="s">
        <v>434</v>
      </c>
      <c r="D189" s="26" t="s">
        <v>478</v>
      </c>
      <c r="E189" s="10" t="s">
        <v>437</v>
      </c>
      <c r="F189" s="10" t="s">
        <v>437</v>
      </c>
      <c r="G189" s="10" t="s">
        <v>437</v>
      </c>
      <c r="H189" s="9" t="s">
        <v>479</v>
      </c>
      <c r="I189" s="26" t="s">
        <v>437</v>
      </c>
      <c r="J189" s="10" t="s">
        <v>437</v>
      </c>
      <c r="K189" s="10" t="s">
        <v>437</v>
      </c>
      <c r="L189" s="10" t="s">
        <v>437</v>
      </c>
      <c r="M189" s="10" t="s">
        <v>80</v>
      </c>
      <c r="N189" s="10" t="s">
        <v>437</v>
      </c>
      <c r="O189" s="10" t="s">
        <v>437</v>
      </c>
      <c r="P189" s="50" t="s">
        <v>437</v>
      </c>
      <c r="Q189" s="10" t="s">
        <v>437</v>
      </c>
      <c r="R189" s="15"/>
      <c r="S189" s="27">
        <v>0</v>
      </c>
      <c r="T189" s="18" t="s">
        <v>1556</v>
      </c>
      <c r="U189" s="29"/>
      <c r="V189" s="29"/>
      <c r="W189" s="36" t="s">
        <v>356</v>
      </c>
      <c r="X189" s="30" t="s">
        <v>1622</v>
      </c>
      <c r="Y189" s="14" t="e">
        <f t="shared" ca="1" si="5"/>
        <v>#VALUE!</v>
      </c>
      <c r="Z189" s="31"/>
      <c r="AA189" s="9" t="e">
        <f ca="1">IF(AND($T189&lt;&gt;"Cumplido", $Q189&lt;&gt;"", $R189=""), IF($Q189-TODAY()&lt;=[1]Parametros!$M$2, IF($Q189-TODAY()&gt;=0, "Sí", "Vencido"), "No"), IF(AND($T189&lt;&gt;"Cumplido", $Q189&lt;&gt;"", $R189&lt;&gt;""), IF($R189&gt;$Q189, "Incumplido", "Cumplido en plazo"), ""))</f>
        <v>#VALUE!</v>
      </c>
      <c r="AB189" s="27"/>
      <c r="AC189" s="27"/>
      <c r="AD189" s="9"/>
      <c r="AE189" s="9"/>
      <c r="AF189" s="9"/>
      <c r="AG189" s="9"/>
      <c r="AH189" s="9"/>
      <c r="AI189" s="32" t="s">
        <v>1272</v>
      </c>
      <c r="AJ189" s="39"/>
    </row>
    <row r="190" spans="1:36" ht="409.5" hidden="1" x14ac:dyDescent="0.3">
      <c r="A190" s="24" t="s">
        <v>43</v>
      </c>
      <c r="B190" s="25" t="s">
        <v>1268</v>
      </c>
      <c r="C190" s="26" t="s">
        <v>434</v>
      </c>
      <c r="D190" s="26" t="s">
        <v>480</v>
      </c>
      <c r="E190" s="10" t="s">
        <v>437</v>
      </c>
      <c r="F190" s="10" t="s">
        <v>437</v>
      </c>
      <c r="G190" s="10" t="s">
        <v>437</v>
      </c>
      <c r="H190" s="9" t="s">
        <v>481</v>
      </c>
      <c r="I190" s="26" t="s">
        <v>437</v>
      </c>
      <c r="J190" s="10" t="s">
        <v>437</v>
      </c>
      <c r="K190" s="10" t="s">
        <v>437</v>
      </c>
      <c r="L190" s="10" t="s">
        <v>437</v>
      </c>
      <c r="M190" s="10" t="s">
        <v>80</v>
      </c>
      <c r="N190" s="10" t="s">
        <v>437</v>
      </c>
      <c r="O190" s="10" t="s">
        <v>437</v>
      </c>
      <c r="P190" s="50" t="s">
        <v>437</v>
      </c>
      <c r="Q190" s="10" t="s">
        <v>437</v>
      </c>
      <c r="R190" s="15"/>
      <c r="S190" s="27">
        <v>0</v>
      </c>
      <c r="T190" s="18" t="s">
        <v>1556</v>
      </c>
      <c r="U190" s="29"/>
      <c r="V190" s="29"/>
      <c r="W190" s="36" t="s">
        <v>356</v>
      </c>
      <c r="X190" s="30" t="s">
        <v>1622</v>
      </c>
      <c r="Y190" s="14" t="e">
        <f t="shared" ca="1" si="5"/>
        <v>#VALUE!</v>
      </c>
      <c r="Z190" s="31"/>
      <c r="AA190" s="9" t="e">
        <f ca="1">IF(AND($T190&lt;&gt;"Cumplido", $Q190&lt;&gt;"", $R190=""), IF($Q190-TODAY()&lt;=[1]Parametros!$M$2, IF($Q190-TODAY()&gt;=0, "Sí", "Vencido"), "No"), IF(AND($T190&lt;&gt;"Cumplido", $Q190&lt;&gt;"", $R190&lt;&gt;""), IF($R190&gt;$Q190, "Incumplido", "Cumplido en plazo"), ""))</f>
        <v>#VALUE!</v>
      </c>
      <c r="AB190" s="27"/>
      <c r="AC190" s="27"/>
      <c r="AD190" s="9"/>
      <c r="AE190" s="9"/>
      <c r="AF190" s="9"/>
      <c r="AG190" s="9"/>
      <c r="AH190" s="9"/>
      <c r="AI190" s="32" t="s">
        <v>1272</v>
      </c>
      <c r="AJ190" s="39"/>
    </row>
    <row r="191" spans="1:36" ht="409.5" hidden="1" x14ac:dyDescent="0.3">
      <c r="A191" s="24" t="s">
        <v>43</v>
      </c>
      <c r="B191" s="25" t="s">
        <v>1268</v>
      </c>
      <c r="C191" s="26" t="s">
        <v>434</v>
      </c>
      <c r="D191" s="26" t="s">
        <v>482</v>
      </c>
      <c r="E191" s="10" t="s">
        <v>437</v>
      </c>
      <c r="F191" s="10" t="s">
        <v>437</v>
      </c>
      <c r="G191" s="10" t="s">
        <v>437</v>
      </c>
      <c r="H191" s="9" t="s">
        <v>483</v>
      </c>
      <c r="I191" s="26" t="s">
        <v>437</v>
      </c>
      <c r="J191" s="10" t="s">
        <v>437</v>
      </c>
      <c r="K191" s="10" t="s">
        <v>437</v>
      </c>
      <c r="L191" s="10" t="s">
        <v>437</v>
      </c>
      <c r="M191" s="10" t="s">
        <v>80</v>
      </c>
      <c r="N191" s="10" t="s">
        <v>437</v>
      </c>
      <c r="O191" s="10" t="s">
        <v>437</v>
      </c>
      <c r="P191" s="50" t="s">
        <v>437</v>
      </c>
      <c r="Q191" s="10" t="s">
        <v>437</v>
      </c>
      <c r="R191" s="15"/>
      <c r="S191" s="27">
        <v>0</v>
      </c>
      <c r="T191" s="18" t="s">
        <v>1556</v>
      </c>
      <c r="U191" s="29"/>
      <c r="V191" s="29"/>
      <c r="W191" s="36" t="s">
        <v>356</v>
      </c>
      <c r="X191" s="30" t="s">
        <v>1622</v>
      </c>
      <c r="Y191" s="14" t="e">
        <f t="shared" ca="1" si="5"/>
        <v>#VALUE!</v>
      </c>
      <c r="Z191" s="31"/>
      <c r="AA191" s="9" t="e">
        <f ca="1">IF(AND($T191&lt;&gt;"Cumplido", $Q191&lt;&gt;"", $R191=""), IF($Q191-TODAY()&lt;=[1]Parametros!$M$2, IF($Q191-TODAY()&gt;=0, "Sí", "Vencido"), "No"), IF(AND($T191&lt;&gt;"Cumplido", $Q191&lt;&gt;"", $R191&lt;&gt;""), IF($R191&gt;$Q191, "Incumplido", "Cumplido en plazo"), ""))</f>
        <v>#VALUE!</v>
      </c>
      <c r="AB191" s="27"/>
      <c r="AC191" s="27"/>
      <c r="AD191" s="9"/>
      <c r="AE191" s="9"/>
      <c r="AF191" s="9"/>
      <c r="AG191" s="9"/>
      <c r="AH191" s="9"/>
      <c r="AI191" s="32" t="s">
        <v>1272</v>
      </c>
      <c r="AJ191" s="39"/>
    </row>
    <row r="192" spans="1:36" ht="409.5" hidden="1" x14ac:dyDescent="0.3">
      <c r="A192" s="24" t="s">
        <v>43</v>
      </c>
      <c r="B192" s="25" t="s">
        <v>1268</v>
      </c>
      <c r="C192" s="26" t="s">
        <v>434</v>
      </c>
      <c r="D192" s="26" t="s">
        <v>484</v>
      </c>
      <c r="E192" s="10" t="s">
        <v>437</v>
      </c>
      <c r="F192" s="10" t="s">
        <v>437</v>
      </c>
      <c r="G192" s="10" t="s">
        <v>437</v>
      </c>
      <c r="H192" s="9" t="s">
        <v>485</v>
      </c>
      <c r="I192" s="26" t="s">
        <v>437</v>
      </c>
      <c r="J192" s="10" t="s">
        <v>437</v>
      </c>
      <c r="K192" s="10" t="s">
        <v>437</v>
      </c>
      <c r="L192" s="10" t="s">
        <v>437</v>
      </c>
      <c r="M192" s="10" t="s">
        <v>80</v>
      </c>
      <c r="N192" s="10" t="s">
        <v>437</v>
      </c>
      <c r="O192" s="10" t="s">
        <v>437</v>
      </c>
      <c r="P192" s="50" t="s">
        <v>437</v>
      </c>
      <c r="Q192" s="10" t="s">
        <v>437</v>
      </c>
      <c r="R192" s="15"/>
      <c r="S192" s="27">
        <v>0</v>
      </c>
      <c r="T192" s="18" t="s">
        <v>1556</v>
      </c>
      <c r="U192" s="29"/>
      <c r="V192" s="29"/>
      <c r="W192" s="36" t="s">
        <v>356</v>
      </c>
      <c r="X192" s="30" t="s">
        <v>1622</v>
      </c>
      <c r="Y192" s="14" t="e">
        <f t="shared" ca="1" si="5"/>
        <v>#VALUE!</v>
      </c>
      <c r="Z192" s="31"/>
      <c r="AA192" s="9" t="e">
        <f ca="1">IF(AND($T192&lt;&gt;"Cumplido", $Q192&lt;&gt;"", $R192=""), IF($Q192-TODAY()&lt;=[1]Parametros!$M$2, IF($Q192-TODAY()&gt;=0, "Sí", "Vencido"), "No"), IF(AND($T192&lt;&gt;"Cumplido", $Q192&lt;&gt;"", $R192&lt;&gt;""), IF($R192&gt;$Q192, "Incumplido", "Cumplido en plazo"), ""))</f>
        <v>#VALUE!</v>
      </c>
      <c r="AB192" s="27"/>
      <c r="AC192" s="27"/>
      <c r="AD192" s="9"/>
      <c r="AE192" s="9"/>
      <c r="AF192" s="9"/>
      <c r="AG192" s="9"/>
      <c r="AH192" s="9"/>
      <c r="AI192" s="32" t="s">
        <v>1272</v>
      </c>
      <c r="AJ192" s="39"/>
    </row>
    <row r="193" spans="1:36" ht="409.5" hidden="1" x14ac:dyDescent="0.3">
      <c r="A193" s="24" t="s">
        <v>43</v>
      </c>
      <c r="B193" s="25" t="s">
        <v>1268</v>
      </c>
      <c r="C193" s="26" t="s">
        <v>434</v>
      </c>
      <c r="D193" s="26" t="s">
        <v>486</v>
      </c>
      <c r="E193" s="10" t="s">
        <v>437</v>
      </c>
      <c r="F193" s="10" t="s">
        <v>437</v>
      </c>
      <c r="G193" s="10" t="s">
        <v>437</v>
      </c>
      <c r="H193" s="9" t="s">
        <v>487</v>
      </c>
      <c r="I193" s="26" t="s">
        <v>437</v>
      </c>
      <c r="J193" s="10" t="s">
        <v>437</v>
      </c>
      <c r="K193" s="10" t="s">
        <v>437</v>
      </c>
      <c r="L193" s="10" t="s">
        <v>437</v>
      </c>
      <c r="M193" s="10" t="s">
        <v>80</v>
      </c>
      <c r="N193" s="10" t="s">
        <v>437</v>
      </c>
      <c r="O193" s="10" t="s">
        <v>437</v>
      </c>
      <c r="P193" s="50" t="s">
        <v>437</v>
      </c>
      <c r="Q193" s="10" t="s">
        <v>437</v>
      </c>
      <c r="R193" s="15"/>
      <c r="S193" s="27">
        <v>0</v>
      </c>
      <c r="T193" s="18" t="s">
        <v>1556</v>
      </c>
      <c r="U193" s="29"/>
      <c r="V193" s="29"/>
      <c r="W193" s="36" t="s">
        <v>356</v>
      </c>
      <c r="X193" s="30" t="s">
        <v>1622</v>
      </c>
      <c r="Y193" s="14" t="e">
        <f t="shared" ca="1" si="5"/>
        <v>#VALUE!</v>
      </c>
      <c r="Z193" s="31"/>
      <c r="AA193" s="9" t="e">
        <f ca="1">IF(AND($T193&lt;&gt;"Cumplido", $Q193&lt;&gt;"", $R193=""), IF($Q193-TODAY()&lt;=[1]Parametros!$M$2, IF($Q193-TODAY()&gt;=0, "Sí", "Vencido"), "No"), IF(AND($T193&lt;&gt;"Cumplido", $Q193&lt;&gt;"", $R193&lt;&gt;""), IF($R193&gt;$Q193, "Incumplido", "Cumplido en plazo"), ""))</f>
        <v>#VALUE!</v>
      </c>
      <c r="AB193" s="27"/>
      <c r="AC193" s="27"/>
      <c r="AD193" s="9"/>
      <c r="AE193" s="9"/>
      <c r="AF193" s="9"/>
      <c r="AG193" s="9"/>
      <c r="AH193" s="9"/>
      <c r="AI193" s="32" t="s">
        <v>1272</v>
      </c>
      <c r="AJ193" s="39"/>
    </row>
    <row r="194" spans="1:36" ht="409.5" hidden="1" x14ac:dyDescent="0.3">
      <c r="A194" s="24" t="s">
        <v>43</v>
      </c>
      <c r="B194" s="25" t="s">
        <v>1268</v>
      </c>
      <c r="C194" s="26" t="s">
        <v>434</v>
      </c>
      <c r="D194" s="26" t="s">
        <v>488</v>
      </c>
      <c r="E194" s="10" t="s">
        <v>437</v>
      </c>
      <c r="F194" s="10" t="s">
        <v>437</v>
      </c>
      <c r="G194" s="10" t="s">
        <v>437</v>
      </c>
      <c r="H194" s="9" t="s">
        <v>489</v>
      </c>
      <c r="I194" s="26" t="s">
        <v>437</v>
      </c>
      <c r="J194" s="10" t="s">
        <v>437</v>
      </c>
      <c r="K194" s="10" t="s">
        <v>437</v>
      </c>
      <c r="L194" s="10" t="s">
        <v>437</v>
      </c>
      <c r="M194" s="10" t="s">
        <v>80</v>
      </c>
      <c r="N194" s="10" t="s">
        <v>437</v>
      </c>
      <c r="O194" s="10" t="s">
        <v>437</v>
      </c>
      <c r="P194" s="50" t="s">
        <v>437</v>
      </c>
      <c r="Q194" s="10" t="s">
        <v>437</v>
      </c>
      <c r="R194" s="15"/>
      <c r="S194" s="27">
        <v>0</v>
      </c>
      <c r="T194" s="18" t="s">
        <v>1556</v>
      </c>
      <c r="U194" s="29"/>
      <c r="V194" s="29"/>
      <c r="W194" s="36" t="s">
        <v>356</v>
      </c>
      <c r="X194" s="30" t="s">
        <v>1622</v>
      </c>
      <c r="Y194" s="14" t="e">
        <f t="shared" ca="1" si="5"/>
        <v>#VALUE!</v>
      </c>
      <c r="Z194" s="31"/>
      <c r="AA194" s="9" t="e">
        <f ca="1">IF(AND($T194&lt;&gt;"Cumplido", $Q194&lt;&gt;"", $R194=""), IF($Q194-TODAY()&lt;=[1]Parametros!$M$2, IF($Q194-TODAY()&gt;=0, "Sí", "Vencido"), "No"), IF(AND($T194&lt;&gt;"Cumplido", $Q194&lt;&gt;"", $R194&lt;&gt;""), IF($R194&gt;$Q194, "Incumplido", "Cumplido en plazo"), ""))</f>
        <v>#VALUE!</v>
      </c>
      <c r="AB194" s="27"/>
      <c r="AC194" s="27"/>
      <c r="AD194" s="9"/>
      <c r="AE194" s="9"/>
      <c r="AF194" s="9"/>
      <c r="AG194" s="9"/>
      <c r="AH194" s="9"/>
      <c r="AI194" s="32" t="s">
        <v>1272</v>
      </c>
      <c r="AJ194" s="39"/>
    </row>
    <row r="195" spans="1:36" ht="409.5" hidden="1" x14ac:dyDescent="0.3">
      <c r="A195" s="24" t="s">
        <v>43</v>
      </c>
      <c r="B195" s="25" t="s">
        <v>1268</v>
      </c>
      <c r="C195" s="26" t="s">
        <v>434</v>
      </c>
      <c r="D195" s="26" t="s">
        <v>490</v>
      </c>
      <c r="E195" s="10" t="s">
        <v>437</v>
      </c>
      <c r="F195" s="10" t="s">
        <v>437</v>
      </c>
      <c r="G195" s="10" t="s">
        <v>437</v>
      </c>
      <c r="H195" s="9" t="s">
        <v>491</v>
      </c>
      <c r="I195" s="26" t="s">
        <v>437</v>
      </c>
      <c r="J195" s="10" t="s">
        <v>437</v>
      </c>
      <c r="K195" s="10" t="s">
        <v>437</v>
      </c>
      <c r="L195" s="10" t="s">
        <v>437</v>
      </c>
      <c r="M195" s="10" t="s">
        <v>80</v>
      </c>
      <c r="N195" s="10" t="s">
        <v>437</v>
      </c>
      <c r="O195" s="10" t="s">
        <v>437</v>
      </c>
      <c r="P195" s="50" t="s">
        <v>437</v>
      </c>
      <c r="Q195" s="10" t="s">
        <v>437</v>
      </c>
      <c r="R195" s="15"/>
      <c r="S195" s="27">
        <v>0</v>
      </c>
      <c r="T195" s="18" t="s">
        <v>1556</v>
      </c>
      <c r="U195" s="29"/>
      <c r="V195" s="29"/>
      <c r="W195" s="36" t="s">
        <v>356</v>
      </c>
      <c r="X195" s="30" t="s">
        <v>1622</v>
      </c>
      <c r="Y195" s="14" t="e">
        <f t="shared" ca="1" si="5"/>
        <v>#VALUE!</v>
      </c>
      <c r="Z195" s="31"/>
      <c r="AA195" s="9" t="e">
        <f ca="1">IF(AND($T195&lt;&gt;"Cumplido", $Q195&lt;&gt;"", $R195=""), IF($Q195-TODAY()&lt;=[1]Parametros!$M$2, IF($Q195-TODAY()&gt;=0, "Sí", "Vencido"), "No"), IF(AND($T195&lt;&gt;"Cumplido", $Q195&lt;&gt;"", $R195&lt;&gt;""), IF($R195&gt;$Q195, "Incumplido", "Cumplido en plazo"), ""))</f>
        <v>#VALUE!</v>
      </c>
      <c r="AB195" s="27"/>
      <c r="AC195" s="27"/>
      <c r="AD195" s="9"/>
      <c r="AE195" s="9"/>
      <c r="AF195" s="9"/>
      <c r="AG195" s="9"/>
      <c r="AH195" s="9"/>
      <c r="AI195" s="32" t="s">
        <v>1272</v>
      </c>
      <c r="AJ195" s="39"/>
    </row>
    <row r="196" spans="1:36" ht="409.5" hidden="1" x14ac:dyDescent="0.3">
      <c r="A196" s="24" t="s">
        <v>43</v>
      </c>
      <c r="B196" s="25" t="s">
        <v>1268</v>
      </c>
      <c r="C196" s="26" t="s">
        <v>434</v>
      </c>
      <c r="D196" s="26" t="s">
        <v>492</v>
      </c>
      <c r="E196" s="10" t="s">
        <v>437</v>
      </c>
      <c r="F196" s="10" t="s">
        <v>437</v>
      </c>
      <c r="G196" s="10" t="s">
        <v>437</v>
      </c>
      <c r="H196" s="9" t="s">
        <v>493</v>
      </c>
      <c r="I196" s="26" t="s">
        <v>437</v>
      </c>
      <c r="J196" s="10" t="s">
        <v>437</v>
      </c>
      <c r="K196" s="10" t="s">
        <v>437</v>
      </c>
      <c r="L196" s="10" t="s">
        <v>437</v>
      </c>
      <c r="M196" s="10" t="s">
        <v>80</v>
      </c>
      <c r="N196" s="10" t="s">
        <v>437</v>
      </c>
      <c r="O196" s="10" t="s">
        <v>437</v>
      </c>
      <c r="P196" s="50" t="s">
        <v>437</v>
      </c>
      <c r="Q196" s="10" t="s">
        <v>437</v>
      </c>
      <c r="R196" s="15"/>
      <c r="S196" s="27">
        <v>0</v>
      </c>
      <c r="T196" s="18" t="s">
        <v>1556</v>
      </c>
      <c r="U196" s="29"/>
      <c r="V196" s="29"/>
      <c r="W196" s="36" t="s">
        <v>356</v>
      </c>
      <c r="X196" s="30" t="s">
        <v>1622</v>
      </c>
      <c r="Y196" s="14" t="e">
        <f t="shared" ca="1" si="5"/>
        <v>#VALUE!</v>
      </c>
      <c r="Z196" s="31"/>
      <c r="AA196" s="9" t="e">
        <f ca="1">IF(AND($T196&lt;&gt;"Cumplido", $Q196&lt;&gt;"", $R196=""), IF($Q196-TODAY()&lt;=[1]Parametros!$M$2, IF($Q196-TODAY()&gt;=0, "Sí", "Vencido"), "No"), IF(AND($T196&lt;&gt;"Cumplido", $Q196&lt;&gt;"", $R196&lt;&gt;""), IF($R196&gt;$Q196, "Incumplido", "Cumplido en plazo"), ""))</f>
        <v>#VALUE!</v>
      </c>
      <c r="AB196" s="27"/>
      <c r="AC196" s="27"/>
      <c r="AD196" s="9"/>
      <c r="AE196" s="9"/>
      <c r="AF196" s="9"/>
      <c r="AG196" s="9"/>
      <c r="AH196" s="9"/>
      <c r="AI196" s="32" t="s">
        <v>1272</v>
      </c>
      <c r="AJ196" s="39"/>
    </row>
    <row r="197" spans="1:36" ht="409.5" hidden="1" x14ac:dyDescent="0.3">
      <c r="A197" s="24" t="s">
        <v>43</v>
      </c>
      <c r="B197" s="25" t="s">
        <v>1268</v>
      </c>
      <c r="C197" s="26" t="s">
        <v>434</v>
      </c>
      <c r="D197" s="26" t="s">
        <v>494</v>
      </c>
      <c r="E197" s="10" t="s">
        <v>437</v>
      </c>
      <c r="F197" s="10" t="s">
        <v>437</v>
      </c>
      <c r="G197" s="10" t="s">
        <v>437</v>
      </c>
      <c r="H197" s="9" t="s">
        <v>495</v>
      </c>
      <c r="I197" s="26" t="s">
        <v>437</v>
      </c>
      <c r="J197" s="10" t="s">
        <v>437</v>
      </c>
      <c r="K197" s="10" t="s">
        <v>437</v>
      </c>
      <c r="L197" s="10" t="s">
        <v>437</v>
      </c>
      <c r="M197" s="10" t="s">
        <v>80</v>
      </c>
      <c r="N197" s="10" t="s">
        <v>437</v>
      </c>
      <c r="O197" s="10" t="s">
        <v>437</v>
      </c>
      <c r="P197" s="50" t="s">
        <v>437</v>
      </c>
      <c r="Q197" s="10" t="s">
        <v>437</v>
      </c>
      <c r="R197" s="15"/>
      <c r="S197" s="27">
        <v>0</v>
      </c>
      <c r="T197" s="18" t="s">
        <v>1556</v>
      </c>
      <c r="U197" s="29"/>
      <c r="V197" s="29"/>
      <c r="W197" s="36" t="s">
        <v>356</v>
      </c>
      <c r="X197" s="30" t="s">
        <v>1622</v>
      </c>
      <c r="Y197" s="14" t="e">
        <f t="shared" ca="1" si="5"/>
        <v>#VALUE!</v>
      </c>
      <c r="Z197" s="31"/>
      <c r="AA197" s="9" t="e">
        <f ca="1">IF(AND($T197&lt;&gt;"Cumplido", $Q197&lt;&gt;"", $R197=""), IF($Q197-TODAY()&lt;=[1]Parametros!$M$2, IF($Q197-TODAY()&gt;=0, "Sí", "Vencido"), "No"), IF(AND($T197&lt;&gt;"Cumplido", $Q197&lt;&gt;"", $R197&lt;&gt;""), IF($R197&gt;$Q197, "Incumplido", "Cumplido en plazo"), ""))</f>
        <v>#VALUE!</v>
      </c>
      <c r="AB197" s="27"/>
      <c r="AC197" s="27"/>
      <c r="AD197" s="9"/>
      <c r="AE197" s="9"/>
      <c r="AF197" s="9"/>
      <c r="AG197" s="9"/>
      <c r="AH197" s="9"/>
      <c r="AI197" s="32" t="s">
        <v>1272</v>
      </c>
      <c r="AJ197" s="39"/>
    </row>
    <row r="198" spans="1:36" ht="409.5" x14ac:dyDescent="0.3">
      <c r="A198" s="24" t="s">
        <v>43</v>
      </c>
      <c r="B198" s="25" t="s">
        <v>1267</v>
      </c>
      <c r="C198" s="26" t="s">
        <v>496</v>
      </c>
      <c r="D198" s="26" t="s">
        <v>1239</v>
      </c>
      <c r="E198" s="75" t="s">
        <v>1130</v>
      </c>
      <c r="F198" s="75" t="s">
        <v>1131</v>
      </c>
      <c r="G198" s="9" t="s">
        <v>1800</v>
      </c>
      <c r="H198" s="10" t="s">
        <v>974</v>
      </c>
      <c r="I198" s="17" t="s">
        <v>878</v>
      </c>
      <c r="J198" s="10" t="s">
        <v>771</v>
      </c>
      <c r="K198" s="76">
        <v>1</v>
      </c>
      <c r="L198" s="75" t="s">
        <v>1543</v>
      </c>
      <c r="M198" s="10" t="s">
        <v>347</v>
      </c>
      <c r="N198" s="10" t="s">
        <v>1829</v>
      </c>
      <c r="O198" s="10" t="s">
        <v>1829</v>
      </c>
      <c r="P198" s="80">
        <v>45550</v>
      </c>
      <c r="Q198" s="80">
        <v>45657</v>
      </c>
      <c r="R198" s="15">
        <v>45656</v>
      </c>
      <c r="S198" s="27">
        <v>1</v>
      </c>
      <c r="T198" s="55" t="s">
        <v>783</v>
      </c>
      <c r="U198" s="29"/>
      <c r="V198" s="29"/>
      <c r="W198" s="10" t="s">
        <v>1383</v>
      </c>
      <c r="X198" s="30" t="s">
        <v>1801</v>
      </c>
      <c r="Y198" s="14">
        <f t="shared" ref="Y198:Y220" ca="1" si="6">IF(AND($R198="", $Q198&lt;&gt;""), MAX(0, TODAY()-$Q198), IF(AND($R198&lt;&gt;"", $Q198&lt;&gt;""), MAX(0, $R198-$Q198), ""))</f>
        <v>0</v>
      </c>
      <c r="Z198" s="31"/>
      <c r="AA198" s="9" t="str">
        <f ca="1">IF(AND($T198&lt;&gt;"Cumplido", $Q198&lt;&gt;"", $R198=""), IF($Q198-TODAY()&lt;=[1]Parametros!$M$2, IF($Q198-TODAY()&gt;=0, "Sí", "Vencido"), "No"), IF(AND($T198&lt;&gt;"Cumplido", $Q198&lt;&gt;"", $R198&lt;&gt;""), IF($R198&gt;$Q198, "Incumplido", "Cumplido en plazo"), ""))</f>
        <v>Cumplido en plazo</v>
      </c>
      <c r="AB198" s="27">
        <v>0.5</v>
      </c>
      <c r="AC198" s="27">
        <v>0.5</v>
      </c>
      <c r="AD198" s="9" t="s">
        <v>1393</v>
      </c>
      <c r="AE198" s="9" t="s">
        <v>1392</v>
      </c>
      <c r="AF198" s="9" t="s">
        <v>1392</v>
      </c>
      <c r="AG198" s="9" t="s">
        <v>1392</v>
      </c>
      <c r="AH198" s="9" t="s">
        <v>1392</v>
      </c>
      <c r="AI198" s="9" t="s">
        <v>1271</v>
      </c>
      <c r="AJ198" s="39"/>
    </row>
    <row r="199" spans="1:36" ht="409.5" hidden="1" x14ac:dyDescent="0.3">
      <c r="A199" s="24" t="s">
        <v>43</v>
      </c>
      <c r="B199" s="25" t="s">
        <v>1267</v>
      </c>
      <c r="C199" s="26" t="s">
        <v>496</v>
      </c>
      <c r="D199" s="41" t="s">
        <v>497</v>
      </c>
      <c r="E199" s="10" t="s">
        <v>437</v>
      </c>
      <c r="F199" s="10" t="s">
        <v>437</v>
      </c>
      <c r="G199" s="10" t="s">
        <v>437</v>
      </c>
      <c r="H199" s="9" t="s">
        <v>498</v>
      </c>
      <c r="I199" s="41" t="s">
        <v>499</v>
      </c>
      <c r="J199" s="10" t="s">
        <v>437</v>
      </c>
      <c r="K199" s="76">
        <v>1</v>
      </c>
      <c r="L199" s="75" t="s">
        <v>1895</v>
      </c>
      <c r="M199" s="10" t="s">
        <v>80</v>
      </c>
      <c r="N199" s="17" t="s">
        <v>1860</v>
      </c>
      <c r="O199" s="10" t="s">
        <v>1860</v>
      </c>
      <c r="P199" s="80">
        <v>45551</v>
      </c>
      <c r="Q199" s="80">
        <v>45657</v>
      </c>
      <c r="R199" s="15"/>
      <c r="S199" s="27">
        <v>0.75</v>
      </c>
      <c r="T199" s="28" t="s">
        <v>1953</v>
      </c>
      <c r="U199" s="29"/>
      <c r="V199" s="29"/>
      <c r="W199" s="30" t="s">
        <v>500</v>
      </c>
      <c r="X199" s="30" t="s">
        <v>1896</v>
      </c>
      <c r="Y199" s="14">
        <f t="shared" ca="1" si="6"/>
        <v>365</v>
      </c>
      <c r="Z199" s="31"/>
      <c r="AA199" s="9" t="str">
        <f ca="1">IF(AND($T199&lt;&gt;"Cumplido", $Q199&lt;&gt;"", $R199=""), IF($Q199-TODAY()&lt;=[1]Parametros!$M$2, IF($Q199-TODAY()&gt;=0, "Sí", "Vencido"), "No"), IF(AND($T199&lt;&gt;"Cumplido", $Q199&lt;&gt;"", $R199&lt;&gt;""), IF($R199&gt;$Q199, "Incumplido", "Cumplido en plazo"), ""))</f>
        <v>Vencido</v>
      </c>
      <c r="AB199" s="27"/>
      <c r="AC199" s="27"/>
      <c r="AD199" s="9"/>
      <c r="AE199" s="9"/>
      <c r="AF199" s="9"/>
      <c r="AG199" s="9"/>
      <c r="AH199" s="9"/>
      <c r="AI199" s="32" t="s">
        <v>1272</v>
      </c>
      <c r="AJ199" s="39"/>
    </row>
    <row r="200" spans="1:36" ht="409.5" x14ac:dyDescent="0.3">
      <c r="A200" s="24" t="s">
        <v>43</v>
      </c>
      <c r="B200" s="25" t="s">
        <v>1267</v>
      </c>
      <c r="C200" s="26" t="s">
        <v>496</v>
      </c>
      <c r="D200" s="41" t="s">
        <v>1240</v>
      </c>
      <c r="E200" s="75" t="s">
        <v>1132</v>
      </c>
      <c r="F200" s="75" t="s">
        <v>1133</v>
      </c>
      <c r="G200" s="9" t="s">
        <v>1800</v>
      </c>
      <c r="H200" s="9" t="s">
        <v>975</v>
      </c>
      <c r="I200" s="17" t="s">
        <v>879</v>
      </c>
      <c r="J200" s="10" t="s">
        <v>771</v>
      </c>
      <c r="K200" s="44" t="s">
        <v>1417</v>
      </c>
      <c r="L200" s="44" t="s">
        <v>1544</v>
      </c>
      <c r="M200" s="81" t="s">
        <v>70</v>
      </c>
      <c r="N200" s="10" t="s">
        <v>1829</v>
      </c>
      <c r="O200" s="10" t="s">
        <v>1829</v>
      </c>
      <c r="P200" s="82">
        <v>45536</v>
      </c>
      <c r="Q200" s="80">
        <v>45657</v>
      </c>
      <c r="R200" s="15">
        <v>45574</v>
      </c>
      <c r="S200" s="27">
        <v>1</v>
      </c>
      <c r="T200" s="55" t="s">
        <v>783</v>
      </c>
      <c r="U200" s="29"/>
      <c r="V200" s="29"/>
      <c r="W200" s="10" t="s">
        <v>1384</v>
      </c>
      <c r="X200" s="30" t="s">
        <v>1802</v>
      </c>
      <c r="Y200" s="14">
        <f t="shared" ca="1" si="6"/>
        <v>0</v>
      </c>
      <c r="Z200" s="31"/>
      <c r="AA200" s="9" t="str">
        <f ca="1">IF(AND($T200&lt;&gt;"Cumplido", $Q200&lt;&gt;"", $R200=""), IF($Q200-TODAY()&lt;=[1]Parametros!$M$2, IF($Q200-TODAY()&gt;=0, "Sí", "Vencido"), "No"), IF(AND($T200&lt;&gt;"Cumplido", $Q200&lt;&gt;"", $R200&lt;&gt;""), IF($R200&gt;$Q200, "Incumplido", "Cumplido en plazo"), ""))</f>
        <v>Cumplido en plazo</v>
      </c>
      <c r="AB200" s="27">
        <v>1</v>
      </c>
      <c r="AC200" s="27">
        <v>1</v>
      </c>
      <c r="AD200" s="9" t="s">
        <v>1392</v>
      </c>
      <c r="AE200" s="9" t="s">
        <v>1393</v>
      </c>
      <c r="AF200" s="9" t="s">
        <v>1392</v>
      </c>
      <c r="AG200" s="9" t="s">
        <v>1392</v>
      </c>
      <c r="AH200" s="9" t="s">
        <v>1392</v>
      </c>
      <c r="AI200" s="32" t="s">
        <v>1271</v>
      </c>
      <c r="AJ200" s="39"/>
    </row>
    <row r="201" spans="1:36" ht="409.5" x14ac:dyDescent="0.3">
      <c r="A201" s="24" t="s">
        <v>43</v>
      </c>
      <c r="B201" s="25" t="s">
        <v>1267</v>
      </c>
      <c r="C201" s="26" t="s">
        <v>496</v>
      </c>
      <c r="D201" s="41" t="s">
        <v>1241</v>
      </c>
      <c r="E201" s="75"/>
      <c r="F201" s="75"/>
      <c r="G201" s="9" t="s">
        <v>1800</v>
      </c>
      <c r="H201" s="10" t="s">
        <v>976</v>
      </c>
      <c r="I201" s="17" t="s">
        <v>880</v>
      </c>
      <c r="J201" s="10" t="s">
        <v>768</v>
      </c>
      <c r="K201" s="83" t="s">
        <v>1437</v>
      </c>
      <c r="L201" s="83" t="s">
        <v>1545</v>
      </c>
      <c r="M201" s="81" t="s">
        <v>70</v>
      </c>
      <c r="N201" s="10" t="s">
        <v>1829</v>
      </c>
      <c r="O201" s="10" t="s">
        <v>1829</v>
      </c>
      <c r="P201" s="84">
        <v>45565</v>
      </c>
      <c r="Q201" s="80">
        <v>45657</v>
      </c>
      <c r="R201" s="80">
        <v>45657</v>
      </c>
      <c r="S201" s="27">
        <v>1</v>
      </c>
      <c r="T201" s="55" t="s">
        <v>783</v>
      </c>
      <c r="U201" s="29"/>
      <c r="V201" s="29"/>
      <c r="W201" s="10" t="s">
        <v>1385</v>
      </c>
      <c r="X201" s="30" t="s">
        <v>1803</v>
      </c>
      <c r="Y201" s="14">
        <f t="shared" ca="1" si="6"/>
        <v>0</v>
      </c>
      <c r="Z201" s="31"/>
      <c r="AA201" s="9" t="str">
        <f ca="1">IF(AND($T201&lt;&gt;"Cumplido", $Q201&lt;&gt;"", $R201=""), IF($Q201-TODAY()&lt;=[1]Parametros!$M$2, IF($Q201-TODAY()&gt;=0, "Sí", "Vencido"), "No"), IF(AND($T201&lt;&gt;"Cumplido", $Q201&lt;&gt;"", $R201&lt;&gt;""), IF($R201&gt;$Q201, "Incumplido", "Cumplido en plazo"), ""))</f>
        <v>Cumplido en plazo</v>
      </c>
      <c r="AB201" s="27">
        <v>1</v>
      </c>
      <c r="AC201" s="27">
        <v>1</v>
      </c>
      <c r="AD201" s="9" t="s">
        <v>1392</v>
      </c>
      <c r="AE201" s="9" t="s">
        <v>1392</v>
      </c>
      <c r="AF201" s="9" t="s">
        <v>1392</v>
      </c>
      <c r="AG201" s="9" t="s">
        <v>1392</v>
      </c>
      <c r="AH201" s="9" t="s">
        <v>1392</v>
      </c>
      <c r="AI201" s="9" t="s">
        <v>1271</v>
      </c>
      <c r="AJ201" s="39"/>
    </row>
    <row r="202" spans="1:36" ht="409.5" x14ac:dyDescent="0.3">
      <c r="A202" s="24" t="s">
        <v>43</v>
      </c>
      <c r="B202" s="25" t="s">
        <v>1268</v>
      </c>
      <c r="C202" s="26" t="s">
        <v>434</v>
      </c>
      <c r="D202" s="26" t="s">
        <v>1242</v>
      </c>
      <c r="E202" s="75" t="s">
        <v>1134</v>
      </c>
      <c r="F202" s="75" t="s">
        <v>1135</v>
      </c>
      <c r="G202" s="9" t="s">
        <v>701</v>
      </c>
      <c r="H202" s="9" t="s">
        <v>977</v>
      </c>
      <c r="I202" s="17" t="s">
        <v>881</v>
      </c>
      <c r="J202" s="10" t="s">
        <v>769</v>
      </c>
      <c r="K202" s="76" t="s">
        <v>1438</v>
      </c>
      <c r="L202" s="75" t="s">
        <v>1546</v>
      </c>
      <c r="M202" s="10" t="s">
        <v>80</v>
      </c>
      <c r="N202" s="17" t="s">
        <v>1860</v>
      </c>
      <c r="O202" s="10" t="s">
        <v>1869</v>
      </c>
      <c r="P202" s="80">
        <v>45728</v>
      </c>
      <c r="Q202" s="80">
        <v>45868</v>
      </c>
      <c r="R202" s="15">
        <v>45868</v>
      </c>
      <c r="S202" s="27">
        <v>1</v>
      </c>
      <c r="T202" s="55" t="s">
        <v>783</v>
      </c>
      <c r="U202" s="29"/>
      <c r="V202" s="29"/>
      <c r="W202" s="10" t="s">
        <v>1386</v>
      </c>
      <c r="X202" s="30" t="s">
        <v>1804</v>
      </c>
      <c r="Y202" s="14">
        <f t="shared" ca="1" si="6"/>
        <v>0</v>
      </c>
      <c r="Z202" s="31"/>
      <c r="AA202" s="9" t="str">
        <f ca="1">IF(AND($T202&lt;&gt;"Cumplido", $Q202&lt;&gt;"", $R202=""), IF($Q202-TODAY()&lt;=[1]Parametros!$M$2, IF($Q202-TODAY()&gt;=0, "Sí", "Vencido"), "No"), IF(AND($T202&lt;&gt;"Cumplido", $Q202&lt;&gt;"", $R202&lt;&gt;""), IF($R202&gt;$Q202, "Incumplido", "Cumplido en plazo"), ""))</f>
        <v>Cumplido en plazo</v>
      </c>
      <c r="AB202" s="27">
        <v>1</v>
      </c>
      <c r="AC202" s="27">
        <v>1</v>
      </c>
      <c r="AD202" s="9" t="s">
        <v>1392</v>
      </c>
      <c r="AE202" s="9" t="s">
        <v>1392</v>
      </c>
      <c r="AF202" s="9" t="s">
        <v>1392</v>
      </c>
      <c r="AG202" s="9" t="s">
        <v>1392</v>
      </c>
      <c r="AH202" s="9" t="s">
        <v>1392</v>
      </c>
      <c r="AI202" s="9" t="s">
        <v>1271</v>
      </c>
      <c r="AJ202" s="39"/>
    </row>
    <row r="203" spans="1:36" ht="409.5" x14ac:dyDescent="0.3">
      <c r="A203" s="24" t="s">
        <v>43</v>
      </c>
      <c r="B203" s="25" t="s">
        <v>1268</v>
      </c>
      <c r="C203" s="26" t="s">
        <v>434</v>
      </c>
      <c r="D203" s="26" t="s">
        <v>1242</v>
      </c>
      <c r="E203" s="75"/>
      <c r="F203" s="75"/>
      <c r="G203" s="9" t="s">
        <v>701</v>
      </c>
      <c r="H203" s="10" t="s">
        <v>978</v>
      </c>
      <c r="I203" s="17" t="s">
        <v>882</v>
      </c>
      <c r="J203" s="10" t="s">
        <v>769</v>
      </c>
      <c r="K203" s="85">
        <v>1</v>
      </c>
      <c r="L203" s="75" t="s">
        <v>1547</v>
      </c>
      <c r="M203" s="10" t="s">
        <v>80</v>
      </c>
      <c r="N203" s="17" t="s">
        <v>1860</v>
      </c>
      <c r="O203" s="10" t="s">
        <v>1869</v>
      </c>
      <c r="P203" s="80">
        <v>45728</v>
      </c>
      <c r="Q203" s="80">
        <v>45868</v>
      </c>
      <c r="R203" s="15">
        <v>45868</v>
      </c>
      <c r="S203" s="27">
        <v>1</v>
      </c>
      <c r="T203" s="55" t="s">
        <v>783</v>
      </c>
      <c r="U203" s="29"/>
      <c r="V203" s="29"/>
      <c r="W203" s="10" t="s">
        <v>1387</v>
      </c>
      <c r="X203" s="30" t="s">
        <v>1805</v>
      </c>
      <c r="Y203" s="14">
        <f t="shared" ca="1" si="6"/>
        <v>0</v>
      </c>
      <c r="Z203" s="31"/>
      <c r="AA203" s="9" t="str">
        <f ca="1">IF(AND($T203&lt;&gt;"Cumplido", $Q203&lt;&gt;"", $R203=""), IF($Q203-TODAY()&lt;=[1]Parametros!$M$2, IF($Q203-TODAY()&gt;=0, "Sí", "Vencido"), "No"), IF(AND($T203&lt;&gt;"Cumplido", $Q203&lt;&gt;"", $R203&lt;&gt;""), IF($R203&gt;$Q203, "Incumplido", "Cumplido en plazo"), ""))</f>
        <v>Cumplido en plazo</v>
      </c>
      <c r="AB203" s="27">
        <v>1</v>
      </c>
      <c r="AC203" s="27">
        <v>1</v>
      </c>
      <c r="AD203" s="9" t="s">
        <v>1392</v>
      </c>
      <c r="AE203" s="9" t="s">
        <v>1392</v>
      </c>
      <c r="AF203" s="9" t="s">
        <v>1392</v>
      </c>
      <c r="AG203" s="9" t="s">
        <v>1392</v>
      </c>
      <c r="AH203" s="9" t="s">
        <v>1392</v>
      </c>
      <c r="AI203" s="9" t="s">
        <v>1271</v>
      </c>
      <c r="AJ203" s="39"/>
    </row>
    <row r="204" spans="1:36" ht="409.5" x14ac:dyDescent="0.3">
      <c r="A204" s="24" t="s">
        <v>43</v>
      </c>
      <c r="B204" s="25" t="s">
        <v>1268</v>
      </c>
      <c r="C204" s="26" t="s">
        <v>434</v>
      </c>
      <c r="D204" s="26" t="s">
        <v>1243</v>
      </c>
      <c r="E204" s="75" t="s">
        <v>1136</v>
      </c>
      <c r="F204" s="75" t="s">
        <v>1137</v>
      </c>
      <c r="G204" s="9" t="s">
        <v>701</v>
      </c>
      <c r="H204" s="9" t="s">
        <v>979</v>
      </c>
      <c r="I204" s="17" t="s">
        <v>883</v>
      </c>
      <c r="J204" s="10" t="s">
        <v>768</v>
      </c>
      <c r="K204" s="75">
        <v>1</v>
      </c>
      <c r="L204" s="75" t="s">
        <v>355</v>
      </c>
      <c r="M204" s="10" t="s">
        <v>80</v>
      </c>
      <c r="N204" s="17" t="s">
        <v>1860</v>
      </c>
      <c r="O204" s="10" t="s">
        <v>1869</v>
      </c>
      <c r="P204" s="80">
        <v>45728</v>
      </c>
      <c r="Q204" s="80">
        <v>45868</v>
      </c>
      <c r="R204" s="15">
        <v>45838</v>
      </c>
      <c r="S204" s="27">
        <v>1</v>
      </c>
      <c r="T204" s="55" t="s">
        <v>783</v>
      </c>
      <c r="U204" s="29"/>
      <c r="V204" s="29"/>
      <c r="W204" s="10" t="s">
        <v>1388</v>
      </c>
      <c r="X204" s="30" t="s">
        <v>1806</v>
      </c>
      <c r="Y204" s="14">
        <f t="shared" ca="1" si="6"/>
        <v>0</v>
      </c>
      <c r="Z204" s="31"/>
      <c r="AA204" s="9" t="str">
        <f ca="1">IF(AND($T204&lt;&gt;"Cumplido", $Q204&lt;&gt;"", $R204=""), IF($Q204-TODAY()&lt;=[1]Parametros!$M$2, IF($Q204-TODAY()&gt;=0, "Sí", "Vencido"), "No"), IF(AND($T204&lt;&gt;"Cumplido", $Q204&lt;&gt;"", $R204&lt;&gt;""), IF($R204&gt;$Q204, "Incumplido", "Cumplido en plazo"), ""))</f>
        <v>Cumplido en plazo</v>
      </c>
      <c r="AB204" s="27">
        <v>1</v>
      </c>
      <c r="AC204" s="27">
        <v>1</v>
      </c>
      <c r="AD204" s="9" t="s">
        <v>1392</v>
      </c>
      <c r="AE204" s="9" t="s">
        <v>1392</v>
      </c>
      <c r="AF204" s="9" t="s">
        <v>1392</v>
      </c>
      <c r="AG204" s="9" t="s">
        <v>1392</v>
      </c>
      <c r="AH204" s="9" t="s">
        <v>1392</v>
      </c>
      <c r="AI204" s="9" t="s">
        <v>1271</v>
      </c>
      <c r="AJ204" s="39"/>
    </row>
    <row r="205" spans="1:36" ht="409.5" x14ac:dyDescent="0.3">
      <c r="A205" s="24" t="s">
        <v>43</v>
      </c>
      <c r="B205" s="25" t="s">
        <v>1268</v>
      </c>
      <c r="C205" s="26" t="s">
        <v>434</v>
      </c>
      <c r="D205" s="26" t="s">
        <v>1244</v>
      </c>
      <c r="E205" s="75" t="s">
        <v>1138</v>
      </c>
      <c r="F205" s="75" t="s">
        <v>1139</v>
      </c>
      <c r="G205" s="9" t="s">
        <v>701</v>
      </c>
      <c r="H205" s="9" t="s">
        <v>980</v>
      </c>
      <c r="I205" s="17" t="s">
        <v>884</v>
      </c>
      <c r="J205" s="10" t="s">
        <v>769</v>
      </c>
      <c r="K205" s="75">
        <v>1</v>
      </c>
      <c r="L205" s="75" t="s">
        <v>1548</v>
      </c>
      <c r="M205" s="10" t="s">
        <v>80</v>
      </c>
      <c r="N205" s="17" t="s">
        <v>1860</v>
      </c>
      <c r="O205" s="10" t="s">
        <v>1869</v>
      </c>
      <c r="P205" s="80">
        <v>45728</v>
      </c>
      <c r="Q205" s="80">
        <v>45838</v>
      </c>
      <c r="R205" s="15">
        <v>45747</v>
      </c>
      <c r="S205" s="27">
        <v>1</v>
      </c>
      <c r="T205" s="55" t="s">
        <v>783</v>
      </c>
      <c r="U205" s="29"/>
      <c r="V205" s="29"/>
      <c r="W205" s="10" t="s">
        <v>1389</v>
      </c>
      <c r="X205" s="30" t="s">
        <v>1807</v>
      </c>
      <c r="Y205" s="14">
        <f t="shared" ca="1" si="6"/>
        <v>0</v>
      </c>
      <c r="Z205" s="31"/>
      <c r="AA205" s="9" t="str">
        <f ca="1">IF(AND($T205&lt;&gt;"Cumplido", $Q205&lt;&gt;"", $R205=""), IF($Q205-TODAY()&lt;=[1]Parametros!$M$2, IF($Q205-TODAY()&gt;=0, "Sí", "Vencido"), "No"), IF(AND($T205&lt;&gt;"Cumplido", $Q205&lt;&gt;"", $R205&lt;&gt;""), IF($R205&gt;$Q205, "Incumplido", "Cumplido en plazo"), ""))</f>
        <v>Cumplido en plazo</v>
      </c>
      <c r="AB205" s="27">
        <v>1</v>
      </c>
      <c r="AC205" s="27">
        <v>1</v>
      </c>
      <c r="AD205" s="9" t="s">
        <v>1392</v>
      </c>
      <c r="AE205" s="9" t="s">
        <v>1392</v>
      </c>
      <c r="AF205" s="9" t="s">
        <v>1392</v>
      </c>
      <c r="AG205" s="9" t="s">
        <v>1392</v>
      </c>
      <c r="AH205" s="9" t="s">
        <v>1392</v>
      </c>
      <c r="AI205" s="9" t="s">
        <v>1271</v>
      </c>
      <c r="AJ205" s="39"/>
    </row>
    <row r="206" spans="1:36" ht="409.5" x14ac:dyDescent="0.3">
      <c r="A206" s="24" t="s">
        <v>43</v>
      </c>
      <c r="B206" s="25" t="s">
        <v>1268</v>
      </c>
      <c r="C206" s="26" t="s">
        <v>434</v>
      </c>
      <c r="D206" s="26" t="s">
        <v>1245</v>
      </c>
      <c r="E206" s="75" t="s">
        <v>650</v>
      </c>
      <c r="F206" s="75" t="s">
        <v>651</v>
      </c>
      <c r="G206" s="9" t="s">
        <v>701</v>
      </c>
      <c r="H206" s="9" t="s">
        <v>981</v>
      </c>
      <c r="I206" s="17" t="s">
        <v>885</v>
      </c>
      <c r="J206" s="10" t="s">
        <v>768</v>
      </c>
      <c r="K206" s="75">
        <v>1</v>
      </c>
      <c r="L206" s="75" t="s">
        <v>1549</v>
      </c>
      <c r="M206" s="10" t="s">
        <v>80</v>
      </c>
      <c r="N206" s="17" t="s">
        <v>1860</v>
      </c>
      <c r="O206" s="10" t="s">
        <v>1869</v>
      </c>
      <c r="P206" s="80">
        <v>45728</v>
      </c>
      <c r="Q206" s="80">
        <v>45838</v>
      </c>
      <c r="R206" s="15">
        <v>45771</v>
      </c>
      <c r="S206" s="27">
        <v>1</v>
      </c>
      <c r="T206" s="55" t="s">
        <v>783</v>
      </c>
      <c r="U206" s="29"/>
      <c r="V206" s="29"/>
      <c r="W206" s="10" t="s">
        <v>1390</v>
      </c>
      <c r="X206" s="30" t="s">
        <v>1808</v>
      </c>
      <c r="Y206" s="14">
        <f t="shared" ca="1" si="6"/>
        <v>0</v>
      </c>
      <c r="Z206" s="31"/>
      <c r="AA206" s="9" t="str">
        <f ca="1">IF(AND($T206&lt;&gt;"Cumplido", $Q206&lt;&gt;"", $R206=""), IF($Q206-TODAY()&lt;=[1]Parametros!$M$2, IF($Q206-TODAY()&gt;=0, "Sí", "Vencido"), "No"), IF(AND($T206&lt;&gt;"Cumplido", $Q206&lt;&gt;"", $R206&lt;&gt;""), IF($R206&gt;$Q206, "Incumplido", "Cumplido en plazo"), ""))</f>
        <v>Cumplido en plazo</v>
      </c>
      <c r="AB206" s="27">
        <v>1</v>
      </c>
      <c r="AC206" s="27">
        <v>1</v>
      </c>
      <c r="AD206" s="9" t="s">
        <v>1392</v>
      </c>
      <c r="AE206" s="9" t="s">
        <v>1392</v>
      </c>
      <c r="AF206" s="9" t="s">
        <v>1392</v>
      </c>
      <c r="AG206" s="9" t="s">
        <v>1392</v>
      </c>
      <c r="AH206" s="9" t="s">
        <v>1392</v>
      </c>
      <c r="AI206" s="9" t="s">
        <v>1271</v>
      </c>
      <c r="AJ206" s="39"/>
    </row>
    <row r="207" spans="1:36" ht="409.5" hidden="1" x14ac:dyDescent="0.3">
      <c r="A207" s="24" t="s">
        <v>43</v>
      </c>
      <c r="B207" s="25" t="s">
        <v>1268</v>
      </c>
      <c r="C207" s="26" t="s">
        <v>434</v>
      </c>
      <c r="D207" s="26" t="s">
        <v>501</v>
      </c>
      <c r="E207" s="75" t="s">
        <v>644</v>
      </c>
      <c r="F207" s="75" t="s">
        <v>645</v>
      </c>
      <c r="G207" s="9" t="s">
        <v>1917</v>
      </c>
      <c r="H207" s="9" t="s">
        <v>502</v>
      </c>
      <c r="I207" s="41" t="s">
        <v>503</v>
      </c>
      <c r="J207" s="10" t="s">
        <v>768</v>
      </c>
      <c r="K207" s="76">
        <v>1</v>
      </c>
      <c r="L207" s="75" t="s">
        <v>739</v>
      </c>
      <c r="M207" s="10" t="s">
        <v>80</v>
      </c>
      <c r="N207" s="17" t="s">
        <v>1860</v>
      </c>
      <c r="O207" s="10" t="s">
        <v>1869</v>
      </c>
      <c r="P207" s="80">
        <v>45728</v>
      </c>
      <c r="Q207" s="86">
        <v>45838</v>
      </c>
      <c r="R207" s="15"/>
      <c r="S207" s="27">
        <v>0.5</v>
      </c>
      <c r="T207" s="28" t="s">
        <v>1953</v>
      </c>
      <c r="U207" s="29"/>
      <c r="V207" s="29"/>
      <c r="W207" s="30" t="s">
        <v>504</v>
      </c>
      <c r="X207" s="30" t="s">
        <v>1623</v>
      </c>
      <c r="Y207" s="14">
        <f t="shared" ca="1" si="6"/>
        <v>184</v>
      </c>
      <c r="Z207" s="31"/>
      <c r="AA207" s="9" t="str">
        <f ca="1">IF(AND($T207&lt;&gt;"Cumplido", $Q207&lt;&gt;"", $R207=""), IF($Q207-TODAY()&lt;=[1]Parametros!$M$2, IF($Q207-TODAY()&gt;=0, "Sí", "Vencido"), "No"), IF(AND($T207&lt;&gt;"Cumplido", $Q207&lt;&gt;"", $R207&lt;&gt;""), IF($R207&gt;$Q207, "Incumplido", "Cumplido en plazo"), ""))</f>
        <v>Vencido</v>
      </c>
      <c r="AB207" s="27"/>
      <c r="AC207" s="27"/>
      <c r="AD207" s="9"/>
      <c r="AE207" s="9"/>
      <c r="AF207" s="9"/>
      <c r="AG207" s="9"/>
      <c r="AH207" s="9"/>
      <c r="AI207" s="32" t="s">
        <v>1272</v>
      </c>
      <c r="AJ207" s="39"/>
    </row>
    <row r="208" spans="1:36" ht="409.5" hidden="1" x14ac:dyDescent="0.3">
      <c r="A208" s="24" t="s">
        <v>43</v>
      </c>
      <c r="B208" s="25" t="s">
        <v>1268</v>
      </c>
      <c r="C208" s="26" t="s">
        <v>434</v>
      </c>
      <c r="D208" s="26" t="s">
        <v>505</v>
      </c>
      <c r="E208" s="75" t="s">
        <v>646</v>
      </c>
      <c r="F208" s="75" t="s">
        <v>647</v>
      </c>
      <c r="G208" s="9" t="s">
        <v>701</v>
      </c>
      <c r="H208" s="9" t="s">
        <v>506</v>
      </c>
      <c r="I208" s="26" t="s">
        <v>507</v>
      </c>
      <c r="J208" s="10" t="s">
        <v>768</v>
      </c>
      <c r="K208" s="112">
        <v>1</v>
      </c>
      <c r="L208" s="75" t="s">
        <v>740</v>
      </c>
      <c r="M208" s="10" t="s">
        <v>80</v>
      </c>
      <c r="N208" s="10" t="s">
        <v>1860</v>
      </c>
      <c r="O208" s="10" t="s">
        <v>1869</v>
      </c>
      <c r="P208" s="86">
        <v>45839</v>
      </c>
      <c r="Q208" s="86">
        <v>46203</v>
      </c>
      <c r="R208" s="15"/>
      <c r="S208" s="27">
        <v>0.5</v>
      </c>
      <c r="T208" s="28" t="s">
        <v>1555</v>
      </c>
      <c r="U208" s="29"/>
      <c r="V208" s="29"/>
      <c r="W208" s="34" t="s">
        <v>508</v>
      </c>
      <c r="X208" s="34" t="s">
        <v>1624</v>
      </c>
      <c r="Y208" s="14">
        <f t="shared" ca="1" si="6"/>
        <v>0</v>
      </c>
      <c r="Z208" s="31"/>
      <c r="AA208" s="9" t="str">
        <f ca="1">IF(AND($T208&lt;&gt;"Cumplido", $Q208&lt;&gt;"", $R208=""), IF($Q208-TODAY()&lt;=[1]Parametros!$M$2, IF($Q208-TODAY()&gt;=0, "Sí", "Vencido"), "No"), IF(AND($T208&lt;&gt;"Cumplido", $Q208&lt;&gt;"", $R208&lt;&gt;""), IF($R208&gt;$Q208, "Incumplido", "Cumplido en plazo"), ""))</f>
        <v>No</v>
      </c>
      <c r="AB208" s="27"/>
      <c r="AC208" s="27"/>
      <c r="AD208" s="9"/>
      <c r="AE208" s="9"/>
      <c r="AF208" s="9"/>
      <c r="AG208" s="9"/>
      <c r="AH208" s="9"/>
      <c r="AI208" s="32" t="s">
        <v>1272</v>
      </c>
      <c r="AJ208" s="39"/>
    </row>
    <row r="209" spans="1:36" ht="409.5" hidden="1" x14ac:dyDescent="0.3">
      <c r="A209" s="24" t="s">
        <v>43</v>
      </c>
      <c r="B209" s="25" t="s">
        <v>1268</v>
      </c>
      <c r="C209" s="26" t="s">
        <v>434</v>
      </c>
      <c r="D209" s="26" t="s">
        <v>509</v>
      </c>
      <c r="E209" s="75" t="s">
        <v>648</v>
      </c>
      <c r="F209" s="75" t="s">
        <v>649</v>
      </c>
      <c r="G209" s="9" t="s">
        <v>701</v>
      </c>
      <c r="H209" s="9" t="s">
        <v>510</v>
      </c>
      <c r="I209" s="26" t="s">
        <v>511</v>
      </c>
      <c r="J209" s="10" t="s">
        <v>768</v>
      </c>
      <c r="K209" s="76">
        <v>1</v>
      </c>
      <c r="L209" s="75" t="s">
        <v>741</v>
      </c>
      <c r="M209" s="10" t="s">
        <v>80</v>
      </c>
      <c r="N209" s="17" t="s">
        <v>1860</v>
      </c>
      <c r="O209" s="10" t="s">
        <v>1869</v>
      </c>
      <c r="P209" s="80">
        <v>45728</v>
      </c>
      <c r="Q209" s="80">
        <v>45838</v>
      </c>
      <c r="R209" s="15"/>
      <c r="S209" s="27">
        <v>0.5</v>
      </c>
      <c r="T209" s="28" t="s">
        <v>1953</v>
      </c>
      <c r="U209" s="29"/>
      <c r="V209" s="29"/>
      <c r="W209" s="30" t="s">
        <v>512</v>
      </c>
      <c r="X209" s="30" t="s">
        <v>1625</v>
      </c>
      <c r="Y209" s="14">
        <f t="shared" ca="1" si="6"/>
        <v>184</v>
      </c>
      <c r="Z209" s="31"/>
      <c r="AA209" s="9" t="str">
        <f ca="1">IF(AND($T209&lt;&gt;"Cumplido", $Q209&lt;&gt;"", $R209=""), IF($Q209-TODAY()&lt;=[1]Parametros!$M$2, IF($Q209-TODAY()&gt;=0, "Sí", "Vencido"), "No"), IF(AND($T209&lt;&gt;"Cumplido", $Q209&lt;&gt;"", $R209&lt;&gt;""), IF($R209&gt;$Q209, "Incumplido", "Cumplido en plazo"), ""))</f>
        <v>Vencido</v>
      </c>
      <c r="AB209" s="27"/>
      <c r="AC209" s="27"/>
      <c r="AD209" s="9"/>
      <c r="AE209" s="9"/>
      <c r="AF209" s="9"/>
      <c r="AG209" s="9"/>
      <c r="AH209" s="9"/>
      <c r="AI209" s="32" t="s">
        <v>1272</v>
      </c>
      <c r="AJ209" s="39"/>
    </row>
    <row r="210" spans="1:36" ht="409.5" hidden="1" x14ac:dyDescent="0.3">
      <c r="A210" s="24" t="s">
        <v>43</v>
      </c>
      <c r="B210" s="25" t="s">
        <v>1268</v>
      </c>
      <c r="C210" s="26" t="s">
        <v>434</v>
      </c>
      <c r="D210" s="26" t="s">
        <v>513</v>
      </c>
      <c r="E210" s="75" t="s">
        <v>650</v>
      </c>
      <c r="F210" s="75" t="s">
        <v>651</v>
      </c>
      <c r="G210" s="9" t="s">
        <v>701</v>
      </c>
      <c r="H210" s="9" t="s">
        <v>514</v>
      </c>
      <c r="I210" s="41" t="s">
        <v>515</v>
      </c>
      <c r="J210" s="10" t="s">
        <v>768</v>
      </c>
      <c r="K210" s="112">
        <v>1</v>
      </c>
      <c r="L210" s="75" t="s">
        <v>728</v>
      </c>
      <c r="M210" s="10" t="s">
        <v>80</v>
      </c>
      <c r="N210" s="17" t="s">
        <v>1860</v>
      </c>
      <c r="O210" s="10" t="s">
        <v>1869</v>
      </c>
      <c r="P210" s="86">
        <v>45728</v>
      </c>
      <c r="Q210" s="86">
        <v>45869</v>
      </c>
      <c r="R210" s="15"/>
      <c r="S210" s="27">
        <v>0.81</v>
      </c>
      <c r="T210" s="28" t="s">
        <v>1953</v>
      </c>
      <c r="U210" s="29"/>
      <c r="V210" s="29"/>
      <c r="W210" s="30" t="s">
        <v>516</v>
      </c>
      <c r="X210" s="30" t="s">
        <v>1626</v>
      </c>
      <c r="Y210" s="14">
        <f t="shared" ca="1" si="6"/>
        <v>153</v>
      </c>
      <c r="Z210" s="31"/>
      <c r="AA210" s="9" t="str">
        <f ca="1">IF(AND($T210&lt;&gt;"Cumplido", $Q210&lt;&gt;"", $R210=""), IF($Q210-TODAY()&lt;=[1]Parametros!$M$2, IF($Q210-TODAY()&gt;=0, "Sí", "Vencido"), "No"), IF(AND($T210&lt;&gt;"Cumplido", $Q210&lt;&gt;"", $R210&lt;&gt;""), IF($R210&gt;$Q210, "Incumplido", "Cumplido en plazo"), ""))</f>
        <v>Vencido</v>
      </c>
      <c r="AB210" s="27"/>
      <c r="AC210" s="27"/>
      <c r="AD210" s="9"/>
      <c r="AE210" s="9"/>
      <c r="AF210" s="9"/>
      <c r="AG210" s="9"/>
      <c r="AH210" s="9"/>
      <c r="AI210" s="32" t="s">
        <v>1272</v>
      </c>
      <c r="AJ210" s="39"/>
    </row>
    <row r="211" spans="1:36" ht="409.5" hidden="1" x14ac:dyDescent="0.3">
      <c r="A211" s="24" t="s">
        <v>43</v>
      </c>
      <c r="B211" s="101" t="s">
        <v>1268</v>
      </c>
      <c r="C211" s="26" t="s">
        <v>434</v>
      </c>
      <c r="D211" s="26" t="s">
        <v>517</v>
      </c>
      <c r="E211" s="75" t="s">
        <v>652</v>
      </c>
      <c r="F211" s="75" t="s">
        <v>653</v>
      </c>
      <c r="G211" s="9" t="s">
        <v>701</v>
      </c>
      <c r="H211" s="9" t="s">
        <v>518</v>
      </c>
      <c r="I211" s="41" t="s">
        <v>519</v>
      </c>
      <c r="J211" s="10" t="s">
        <v>768</v>
      </c>
      <c r="K211" s="113">
        <v>1</v>
      </c>
      <c r="L211" s="75" t="s">
        <v>742</v>
      </c>
      <c r="M211" s="10" t="s">
        <v>80</v>
      </c>
      <c r="N211" s="10" t="s">
        <v>1860</v>
      </c>
      <c r="O211" s="10" t="s">
        <v>1869</v>
      </c>
      <c r="P211" s="86">
        <v>45839</v>
      </c>
      <c r="Q211" s="86">
        <v>46203</v>
      </c>
      <c r="R211" s="15"/>
      <c r="S211" s="27">
        <v>0.5</v>
      </c>
      <c r="T211" s="28" t="s">
        <v>1555</v>
      </c>
      <c r="U211" s="29"/>
      <c r="V211" s="29"/>
      <c r="W211" s="34" t="s">
        <v>508</v>
      </c>
      <c r="X211" s="34" t="s">
        <v>1624</v>
      </c>
      <c r="Y211" s="14">
        <f t="shared" ca="1" si="6"/>
        <v>0</v>
      </c>
      <c r="Z211" s="31"/>
      <c r="AA211" s="9" t="str">
        <f ca="1">IF(AND($T211&lt;&gt;"Cumplido", $Q211&lt;&gt;"", $R211=""), IF($Q211-TODAY()&lt;=[1]Parametros!$M$2, IF($Q211-TODAY()&gt;=0, "Sí", "Vencido"), "No"), IF(AND($T211&lt;&gt;"Cumplido", $Q211&lt;&gt;"", $R211&lt;&gt;""), IF($R211&gt;$Q211, "Incumplido", "Cumplido en plazo"), ""))</f>
        <v>No</v>
      </c>
      <c r="AB211" s="27"/>
      <c r="AC211" s="27"/>
      <c r="AD211" s="9"/>
      <c r="AE211" s="9"/>
      <c r="AF211" s="9"/>
      <c r="AG211" s="9"/>
      <c r="AH211" s="9"/>
      <c r="AI211" s="32" t="s">
        <v>1272</v>
      </c>
      <c r="AJ211" s="39"/>
    </row>
    <row r="212" spans="1:36" ht="409.5" hidden="1" x14ac:dyDescent="0.3">
      <c r="A212" s="24" t="s">
        <v>43</v>
      </c>
      <c r="B212" s="25" t="s">
        <v>1268</v>
      </c>
      <c r="C212" s="26" t="s">
        <v>434</v>
      </c>
      <c r="D212" s="26" t="s">
        <v>520</v>
      </c>
      <c r="E212" s="75" t="s">
        <v>654</v>
      </c>
      <c r="F212" s="75" t="s">
        <v>655</v>
      </c>
      <c r="G212" s="9" t="s">
        <v>701</v>
      </c>
      <c r="H212" s="9" t="s">
        <v>521</v>
      </c>
      <c r="I212" s="41" t="s">
        <v>522</v>
      </c>
      <c r="J212" s="10" t="s">
        <v>768</v>
      </c>
      <c r="K212" s="112">
        <v>1</v>
      </c>
      <c r="L212" s="75" t="s">
        <v>741</v>
      </c>
      <c r="M212" s="10" t="s">
        <v>80</v>
      </c>
      <c r="N212" s="10" t="s">
        <v>1860</v>
      </c>
      <c r="O212" s="10" t="s">
        <v>1869</v>
      </c>
      <c r="P212" s="86">
        <v>45728</v>
      </c>
      <c r="Q212" s="86">
        <v>46081</v>
      </c>
      <c r="R212" s="15"/>
      <c r="S212" s="27">
        <v>0</v>
      </c>
      <c r="T212" s="18" t="s">
        <v>1556</v>
      </c>
      <c r="U212" s="29"/>
      <c r="V212" s="29"/>
      <c r="W212" s="36" t="s">
        <v>356</v>
      </c>
      <c r="X212" s="30" t="s">
        <v>1627</v>
      </c>
      <c r="Y212" s="14">
        <f t="shared" ca="1" si="6"/>
        <v>0</v>
      </c>
      <c r="Z212" s="31"/>
      <c r="AA212" s="9" t="str">
        <f ca="1">IF(AND($T212&lt;&gt;"Cumplido", $Q212&lt;&gt;"", $R212=""), IF($Q212-TODAY()&lt;=[1]Parametros!$M$2, IF($Q212-TODAY()&gt;=0, "Sí", "Vencido"), "No"), IF(AND($T212&lt;&gt;"Cumplido", $Q212&lt;&gt;"", $R212&lt;&gt;""), IF($R212&gt;$Q212, "Incumplido", "Cumplido en plazo"), ""))</f>
        <v>Sí</v>
      </c>
      <c r="AB212" s="27"/>
      <c r="AC212" s="27"/>
      <c r="AD212" s="9"/>
      <c r="AE212" s="9"/>
      <c r="AF212" s="9"/>
      <c r="AG212" s="9"/>
      <c r="AH212" s="9"/>
      <c r="AI212" s="32" t="s">
        <v>1272</v>
      </c>
      <c r="AJ212" s="39"/>
    </row>
    <row r="213" spans="1:36" ht="409.5" x14ac:dyDescent="0.3">
      <c r="A213" s="24" t="s">
        <v>43</v>
      </c>
      <c r="B213" s="25" t="s">
        <v>1268</v>
      </c>
      <c r="C213" s="26" t="s">
        <v>434</v>
      </c>
      <c r="D213" s="26" t="s">
        <v>1246</v>
      </c>
      <c r="E213" s="75" t="s">
        <v>1140</v>
      </c>
      <c r="F213" s="75" t="s">
        <v>1141</v>
      </c>
      <c r="G213" s="9" t="s">
        <v>701</v>
      </c>
      <c r="H213" s="9" t="s">
        <v>982</v>
      </c>
      <c r="I213" s="17" t="s">
        <v>886</v>
      </c>
      <c r="J213" s="10" t="s">
        <v>768</v>
      </c>
      <c r="K213" s="75">
        <v>1</v>
      </c>
      <c r="L213" s="75" t="s">
        <v>1550</v>
      </c>
      <c r="M213" s="10" t="s">
        <v>80</v>
      </c>
      <c r="N213" s="17" t="s">
        <v>1860</v>
      </c>
      <c r="O213" s="10" t="s">
        <v>1869</v>
      </c>
      <c r="P213" s="86">
        <v>45728</v>
      </c>
      <c r="Q213" s="86">
        <v>45869</v>
      </c>
      <c r="R213" s="15">
        <v>45901</v>
      </c>
      <c r="S213" s="27">
        <v>1</v>
      </c>
      <c r="T213" s="55" t="s">
        <v>783</v>
      </c>
      <c r="U213" s="29"/>
      <c r="V213" s="29"/>
      <c r="W213" s="10" t="s">
        <v>1391</v>
      </c>
      <c r="X213" s="30" t="s">
        <v>1932</v>
      </c>
      <c r="Y213" s="14">
        <f t="shared" ca="1" si="6"/>
        <v>32</v>
      </c>
      <c r="Z213" s="14"/>
      <c r="AA213" s="9" t="str">
        <f ca="1">IF(AND($T213&lt;&gt;"Cumplido", $Q213&lt;&gt;"", $R213=""), IF($Q213-TODAY()&lt;=[1]Parametros!$M$2, IF($Q213-TODAY()&gt;=0, "Sí", "Vencido"), "No"), IF(AND($T213&lt;&gt;"Cumplido", $Q213&lt;&gt;"", $R213&lt;&gt;""), IF($R213&gt;$Q213, "Incumplido", "Cumplido en plazo"), ""))</f>
        <v>Incumplido</v>
      </c>
      <c r="AB213" s="27">
        <v>0.75</v>
      </c>
      <c r="AC213" s="27">
        <v>1</v>
      </c>
      <c r="AD213" s="9" t="s">
        <v>1393</v>
      </c>
      <c r="AE213" s="9" t="s">
        <v>1392</v>
      </c>
      <c r="AF213" s="9" t="s">
        <v>1392</v>
      </c>
      <c r="AG213" s="9" t="s">
        <v>1392</v>
      </c>
      <c r="AH213" s="9" t="s">
        <v>1392</v>
      </c>
      <c r="AI213" s="9" t="s">
        <v>1271</v>
      </c>
      <c r="AJ213" s="39"/>
    </row>
    <row r="214" spans="1:36" ht="409.5" x14ac:dyDescent="0.3">
      <c r="A214" s="24" t="s">
        <v>43</v>
      </c>
      <c r="B214" s="25" t="s">
        <v>1268</v>
      </c>
      <c r="C214" s="26" t="s">
        <v>434</v>
      </c>
      <c r="D214" s="26" t="s">
        <v>1247</v>
      </c>
      <c r="E214" s="75" t="s">
        <v>1142</v>
      </c>
      <c r="F214" s="75" t="s">
        <v>1143</v>
      </c>
      <c r="G214" s="9" t="s">
        <v>701</v>
      </c>
      <c r="H214" s="9" t="s">
        <v>983</v>
      </c>
      <c r="I214" s="17" t="s">
        <v>886</v>
      </c>
      <c r="J214" s="10" t="s">
        <v>768</v>
      </c>
      <c r="K214" s="75">
        <v>1</v>
      </c>
      <c r="L214" s="75" t="s">
        <v>1550</v>
      </c>
      <c r="M214" s="10" t="s">
        <v>80</v>
      </c>
      <c r="N214" s="17" t="s">
        <v>1860</v>
      </c>
      <c r="O214" s="10" t="s">
        <v>1869</v>
      </c>
      <c r="P214" s="86">
        <v>45728</v>
      </c>
      <c r="Q214" s="86">
        <v>45869</v>
      </c>
      <c r="R214" s="140">
        <v>45901</v>
      </c>
      <c r="S214" s="27">
        <v>1</v>
      </c>
      <c r="T214" s="55" t="s">
        <v>783</v>
      </c>
      <c r="U214" s="29"/>
      <c r="V214" s="29"/>
      <c r="W214" s="10" t="s">
        <v>1391</v>
      </c>
      <c r="X214" s="30" t="s">
        <v>1933</v>
      </c>
      <c r="Y214" s="14">
        <f t="shared" ca="1" si="6"/>
        <v>32</v>
      </c>
      <c r="Z214" s="31"/>
      <c r="AA214" s="9" t="str">
        <f ca="1">IF(AND($T214&lt;&gt;"Cumplido", $Q214&lt;&gt;"", $R214=""), IF($Q214-TODAY()&lt;=[1]Parametros!$M$2, IF($Q214-TODAY()&gt;=0, "Sí", "Vencido"), "No"), IF(AND($T214&lt;&gt;"Cumplido", $Q214&lt;&gt;"", $R214&lt;&gt;""), IF($R214&gt;$Q214, "Incumplido", "Cumplido en plazo"), ""))</f>
        <v>Incumplido</v>
      </c>
      <c r="AB214" s="27">
        <v>0.75</v>
      </c>
      <c r="AC214" s="27">
        <v>1</v>
      </c>
      <c r="AD214" s="9" t="s">
        <v>1393</v>
      </c>
      <c r="AE214" s="9" t="s">
        <v>1392</v>
      </c>
      <c r="AF214" s="9" t="s">
        <v>1392</v>
      </c>
      <c r="AG214" s="9" t="s">
        <v>1392</v>
      </c>
      <c r="AH214" s="9" t="s">
        <v>1392</v>
      </c>
      <c r="AI214" s="9" t="s">
        <v>1271</v>
      </c>
      <c r="AJ214" s="39"/>
    </row>
    <row r="215" spans="1:36" ht="409.5" hidden="1" x14ac:dyDescent="0.3">
      <c r="A215" s="24" t="s">
        <v>43</v>
      </c>
      <c r="B215" s="25" t="s">
        <v>1268</v>
      </c>
      <c r="C215" s="26" t="s">
        <v>434</v>
      </c>
      <c r="D215" s="26" t="s">
        <v>523</v>
      </c>
      <c r="E215" s="75" t="s">
        <v>656</v>
      </c>
      <c r="F215" s="75" t="s">
        <v>657</v>
      </c>
      <c r="G215" s="9" t="s">
        <v>701</v>
      </c>
      <c r="H215" s="9" t="s">
        <v>524</v>
      </c>
      <c r="I215" s="41" t="s">
        <v>525</v>
      </c>
      <c r="J215" s="10" t="s">
        <v>768</v>
      </c>
      <c r="K215" s="112">
        <v>1</v>
      </c>
      <c r="L215" s="75" t="s">
        <v>743</v>
      </c>
      <c r="M215" s="10" t="s">
        <v>80</v>
      </c>
      <c r="N215" s="10" t="s">
        <v>1860</v>
      </c>
      <c r="O215" s="10" t="s">
        <v>1869</v>
      </c>
      <c r="P215" s="86">
        <v>45870</v>
      </c>
      <c r="Q215" s="86">
        <v>46053</v>
      </c>
      <c r="R215" s="15"/>
      <c r="S215" s="27">
        <v>0</v>
      </c>
      <c r="T215" s="18" t="s">
        <v>1556</v>
      </c>
      <c r="U215" s="29"/>
      <c r="V215" s="29"/>
      <c r="W215" s="36" t="s">
        <v>356</v>
      </c>
      <c r="X215" s="30" t="s">
        <v>1628</v>
      </c>
      <c r="Y215" s="14">
        <f t="shared" ca="1" si="6"/>
        <v>0</v>
      </c>
      <c r="Z215" s="31"/>
      <c r="AA215" s="9" t="str">
        <f ca="1">IF(AND($T215&lt;&gt;"Cumplido", $Q215&lt;&gt;"", $R215=""), IF($Q215-TODAY()&lt;=[1]Parametros!$M$2, IF($Q215-TODAY()&gt;=0, "Sí", "Vencido"), "No"), IF(AND($T215&lt;&gt;"Cumplido", $Q215&lt;&gt;"", $R215&lt;&gt;""), IF($R215&gt;$Q215, "Incumplido", "Cumplido en plazo"), ""))</f>
        <v>Sí</v>
      </c>
      <c r="AB215" s="27"/>
      <c r="AC215" s="27"/>
      <c r="AD215" s="9"/>
      <c r="AE215" s="9"/>
      <c r="AF215" s="9"/>
      <c r="AG215" s="9"/>
      <c r="AH215" s="9"/>
      <c r="AI215" s="32" t="s">
        <v>1272</v>
      </c>
      <c r="AJ215" s="39"/>
    </row>
    <row r="216" spans="1:36" ht="409.5" hidden="1" x14ac:dyDescent="0.3">
      <c r="A216" s="24" t="s">
        <v>43</v>
      </c>
      <c r="B216" s="25" t="s">
        <v>1268</v>
      </c>
      <c r="C216" s="26" t="s">
        <v>434</v>
      </c>
      <c r="D216" s="26" t="s">
        <v>526</v>
      </c>
      <c r="E216" s="75" t="s">
        <v>658</v>
      </c>
      <c r="F216" s="75" t="s">
        <v>659</v>
      </c>
      <c r="G216" s="9" t="s">
        <v>701</v>
      </c>
      <c r="H216" s="9" t="s">
        <v>527</v>
      </c>
      <c r="I216" s="41" t="s">
        <v>528</v>
      </c>
      <c r="J216" s="10" t="s">
        <v>768</v>
      </c>
      <c r="K216" s="75">
        <v>1</v>
      </c>
      <c r="L216" s="75" t="s">
        <v>744</v>
      </c>
      <c r="M216" s="10" t="s">
        <v>80</v>
      </c>
      <c r="N216" s="10" t="s">
        <v>1860</v>
      </c>
      <c r="O216" s="10" t="s">
        <v>1869</v>
      </c>
      <c r="P216" s="86">
        <v>45728</v>
      </c>
      <c r="Q216" s="86">
        <v>46203</v>
      </c>
      <c r="R216" s="15"/>
      <c r="S216" s="27">
        <v>0</v>
      </c>
      <c r="T216" s="18" t="s">
        <v>1556</v>
      </c>
      <c r="U216" s="29"/>
      <c r="V216" s="29"/>
      <c r="W216" s="36" t="s">
        <v>356</v>
      </c>
      <c r="X216" s="30" t="s">
        <v>1629</v>
      </c>
      <c r="Y216" s="14">
        <f t="shared" ca="1" si="6"/>
        <v>0</v>
      </c>
      <c r="Z216" s="31"/>
      <c r="AA216" s="9" t="str">
        <f ca="1">IF(AND($T216&lt;&gt;"Cumplido", $Q216&lt;&gt;"", $R216=""), IF($Q216-TODAY()&lt;=[1]Parametros!$M$2, IF($Q216-TODAY()&gt;=0, "Sí", "Vencido"), "No"), IF(AND($T216&lt;&gt;"Cumplido", $Q216&lt;&gt;"", $R216&lt;&gt;""), IF($R216&gt;$Q216, "Incumplido", "Cumplido en plazo"), ""))</f>
        <v>No</v>
      </c>
      <c r="AB216" s="27"/>
      <c r="AC216" s="27"/>
      <c r="AD216" s="9"/>
      <c r="AE216" s="9"/>
      <c r="AF216" s="9"/>
      <c r="AG216" s="9"/>
      <c r="AH216" s="9"/>
      <c r="AI216" s="32" t="s">
        <v>1272</v>
      </c>
      <c r="AJ216" s="39"/>
    </row>
    <row r="217" spans="1:36" ht="409.5" hidden="1" x14ac:dyDescent="0.3">
      <c r="A217" s="24" t="s">
        <v>43</v>
      </c>
      <c r="B217" s="25" t="s">
        <v>1268</v>
      </c>
      <c r="C217" s="26" t="s">
        <v>434</v>
      </c>
      <c r="D217" s="26" t="s">
        <v>529</v>
      </c>
      <c r="E217" s="75" t="s">
        <v>660</v>
      </c>
      <c r="F217" s="75" t="s">
        <v>661</v>
      </c>
      <c r="G217" s="9" t="s">
        <v>701</v>
      </c>
      <c r="H217" s="9" t="s">
        <v>530</v>
      </c>
      <c r="I217" s="41" t="s">
        <v>531</v>
      </c>
      <c r="J217" s="10" t="s">
        <v>768</v>
      </c>
      <c r="K217" s="112">
        <v>3</v>
      </c>
      <c r="L217" s="10" t="s">
        <v>745</v>
      </c>
      <c r="M217" s="10" t="s">
        <v>80</v>
      </c>
      <c r="N217" s="17" t="s">
        <v>1860</v>
      </c>
      <c r="O217" s="10" t="s">
        <v>1869</v>
      </c>
      <c r="P217" s="86">
        <v>45748</v>
      </c>
      <c r="Q217" s="86">
        <v>46022</v>
      </c>
      <c r="R217" s="15"/>
      <c r="S217" s="27">
        <v>0</v>
      </c>
      <c r="T217" s="18" t="s">
        <v>1556</v>
      </c>
      <c r="U217" s="29"/>
      <c r="V217" s="29"/>
      <c r="W217" s="36" t="s">
        <v>356</v>
      </c>
      <c r="X217" s="30" t="s">
        <v>1629</v>
      </c>
      <c r="Y217" s="14">
        <f t="shared" ca="1" si="6"/>
        <v>0</v>
      </c>
      <c r="Z217" s="31"/>
      <c r="AA217" s="9" t="str">
        <f ca="1">IF(AND($T217&lt;&gt;"Cumplido", $Q217&lt;&gt;"", $R217=""), IF($Q217-TODAY()&lt;=[1]Parametros!$M$2, IF($Q217-TODAY()&gt;=0, "Sí", "Vencido"), "No"), IF(AND($T217&lt;&gt;"Cumplido", $Q217&lt;&gt;"", $R217&lt;&gt;""), IF($R217&gt;$Q217, "Incumplido", "Cumplido en plazo"), ""))</f>
        <v>Sí</v>
      </c>
      <c r="AB217" s="27"/>
      <c r="AC217" s="27"/>
      <c r="AD217" s="9"/>
      <c r="AE217" s="9"/>
      <c r="AF217" s="9"/>
      <c r="AG217" s="9"/>
      <c r="AH217" s="9"/>
      <c r="AI217" s="32" t="s">
        <v>1272</v>
      </c>
      <c r="AJ217" s="33"/>
    </row>
    <row r="218" spans="1:36" ht="409.5" hidden="1" x14ac:dyDescent="0.3">
      <c r="A218" s="24" t="s">
        <v>43</v>
      </c>
      <c r="B218" s="25" t="s">
        <v>1267</v>
      </c>
      <c r="C218" s="41" t="s">
        <v>532</v>
      </c>
      <c r="D218" s="114" t="s">
        <v>533</v>
      </c>
      <c r="E218" s="75" t="s">
        <v>662</v>
      </c>
      <c r="F218" s="75" t="s">
        <v>663</v>
      </c>
      <c r="G218" s="9" t="s">
        <v>701</v>
      </c>
      <c r="H218" s="9" t="s">
        <v>530</v>
      </c>
      <c r="I218" s="114" t="s">
        <v>534</v>
      </c>
      <c r="J218" s="10" t="s">
        <v>768</v>
      </c>
      <c r="K218" s="112">
        <v>1</v>
      </c>
      <c r="L218" s="75" t="s">
        <v>746</v>
      </c>
      <c r="M218" s="10" t="s">
        <v>72</v>
      </c>
      <c r="N218" s="10" t="s">
        <v>1872</v>
      </c>
      <c r="O218" s="10" t="s">
        <v>1872</v>
      </c>
      <c r="P218" s="80">
        <v>45699</v>
      </c>
      <c r="Q218" s="80">
        <v>45869</v>
      </c>
      <c r="R218" s="15"/>
      <c r="S218" s="27">
        <v>0</v>
      </c>
      <c r="T218" s="141" t="s">
        <v>1887</v>
      </c>
      <c r="U218" s="29"/>
      <c r="V218" s="29"/>
      <c r="W218" s="36" t="s">
        <v>356</v>
      </c>
      <c r="X218" s="30" t="s">
        <v>1963</v>
      </c>
      <c r="Y218" s="14">
        <f t="shared" ca="1" si="6"/>
        <v>153</v>
      </c>
      <c r="Z218" s="31"/>
      <c r="AA218" s="9" t="str">
        <f ca="1">IF(AND($T218&lt;&gt;"Cumplido", $Q218&lt;&gt;"", $R218=""), IF($Q218-TODAY()&lt;=[1]Parametros!$M$2, IF($Q218-TODAY()&gt;=0, "Sí", "Vencido"), "No"), IF(AND($T218&lt;&gt;"Cumplido", $Q218&lt;&gt;"", $R218&lt;&gt;""), IF($R218&gt;$Q218, "Incumplido", "Cumplido en plazo"), ""))</f>
        <v>Vencido</v>
      </c>
      <c r="AB218" s="27"/>
      <c r="AC218" s="27"/>
      <c r="AD218" s="9"/>
      <c r="AE218" s="9"/>
      <c r="AF218" s="9"/>
      <c r="AG218" s="9"/>
      <c r="AH218" s="9"/>
      <c r="AI218" s="32" t="s">
        <v>1272</v>
      </c>
      <c r="AJ218" s="33"/>
    </row>
    <row r="219" spans="1:36" ht="409.5" hidden="1" x14ac:dyDescent="0.3">
      <c r="A219" s="24" t="s">
        <v>43</v>
      </c>
      <c r="B219" s="25" t="s">
        <v>1267</v>
      </c>
      <c r="C219" s="41" t="s">
        <v>532</v>
      </c>
      <c r="D219" s="114" t="s">
        <v>535</v>
      </c>
      <c r="E219" s="115" t="s">
        <v>664</v>
      </c>
      <c r="F219" s="115" t="s">
        <v>665</v>
      </c>
      <c r="G219" s="9" t="s">
        <v>702</v>
      </c>
      <c r="H219" s="9" t="s">
        <v>536</v>
      </c>
      <c r="I219" s="114" t="s">
        <v>537</v>
      </c>
      <c r="J219" s="10" t="s">
        <v>770</v>
      </c>
      <c r="K219" s="85">
        <v>1</v>
      </c>
      <c r="L219" s="75" t="s">
        <v>747</v>
      </c>
      <c r="M219" s="10" t="s">
        <v>72</v>
      </c>
      <c r="N219" s="10" t="s">
        <v>1872</v>
      </c>
      <c r="O219" s="10" t="s">
        <v>1872</v>
      </c>
      <c r="P219" s="80">
        <v>45719</v>
      </c>
      <c r="Q219" s="80">
        <v>46022</v>
      </c>
      <c r="R219" s="15"/>
      <c r="S219" s="27">
        <v>0</v>
      </c>
      <c r="T219" s="18" t="s">
        <v>1556</v>
      </c>
      <c r="U219" s="29"/>
      <c r="V219" s="29"/>
      <c r="W219" s="36" t="s">
        <v>356</v>
      </c>
      <c r="X219" s="30" t="s">
        <v>1621</v>
      </c>
      <c r="Y219" s="14">
        <f t="shared" ca="1" si="6"/>
        <v>0</v>
      </c>
      <c r="Z219" s="31"/>
      <c r="AA219" s="9" t="str">
        <f ca="1">IF(AND($T219&lt;&gt;"Cumplido", $Q219&lt;&gt;"", $R219=""), IF($Q219-TODAY()&lt;=[1]Parametros!$M$2, IF($Q219-TODAY()&gt;=0, "Sí", "Vencido"), "No"), IF(AND($T219&lt;&gt;"Cumplido", $Q219&lt;&gt;"", $R219&lt;&gt;""), IF($R219&gt;$Q219, "Incumplido", "Cumplido en plazo"), ""))</f>
        <v>Sí</v>
      </c>
      <c r="AB219" s="27"/>
      <c r="AC219" s="27"/>
      <c r="AD219" s="9"/>
      <c r="AE219" s="9"/>
      <c r="AF219" s="9"/>
      <c r="AG219" s="9"/>
      <c r="AH219" s="9"/>
      <c r="AI219" s="32" t="s">
        <v>1272</v>
      </c>
      <c r="AJ219" s="33"/>
    </row>
    <row r="220" spans="1:36" ht="409.5" hidden="1" x14ac:dyDescent="0.3">
      <c r="A220" s="24" t="s">
        <v>43</v>
      </c>
      <c r="B220" s="25" t="s">
        <v>1267</v>
      </c>
      <c r="C220" s="41" t="s">
        <v>532</v>
      </c>
      <c r="D220" s="114" t="s">
        <v>533</v>
      </c>
      <c r="E220" s="115" t="s">
        <v>666</v>
      </c>
      <c r="F220" s="115" t="s">
        <v>667</v>
      </c>
      <c r="G220" s="9" t="s">
        <v>702</v>
      </c>
      <c r="H220" s="9" t="s">
        <v>538</v>
      </c>
      <c r="I220" s="114" t="s">
        <v>539</v>
      </c>
      <c r="J220" s="10" t="s">
        <v>770</v>
      </c>
      <c r="K220" s="85">
        <v>4</v>
      </c>
      <c r="L220" s="75" t="s">
        <v>748</v>
      </c>
      <c r="M220" s="10" t="s">
        <v>72</v>
      </c>
      <c r="N220" s="10" t="s">
        <v>1872</v>
      </c>
      <c r="O220" s="10" t="s">
        <v>1872</v>
      </c>
      <c r="P220" s="80">
        <v>45719</v>
      </c>
      <c r="Q220" s="80">
        <v>46022</v>
      </c>
      <c r="R220" s="15"/>
      <c r="S220" s="27">
        <v>0</v>
      </c>
      <c r="T220" s="18" t="s">
        <v>1556</v>
      </c>
      <c r="U220" s="29"/>
      <c r="V220" s="29"/>
      <c r="W220" s="36" t="s">
        <v>356</v>
      </c>
      <c r="X220" s="30" t="s">
        <v>1621</v>
      </c>
      <c r="Y220" s="14">
        <f t="shared" ca="1" si="6"/>
        <v>0</v>
      </c>
      <c r="Z220" s="31"/>
      <c r="AA220" s="9" t="str">
        <f ca="1">IF(AND($T220&lt;&gt;"Cumplido", $Q220&lt;&gt;"", $R220=""), IF($Q220-TODAY()&lt;=[1]Parametros!$M$2, IF($Q220-TODAY()&gt;=0, "Sí", "Vencido"), "No"), IF(AND($T220&lt;&gt;"Cumplido", $Q220&lt;&gt;"", $R220&lt;&gt;""), IF($R220&gt;$Q220, "Incumplido", "Cumplido en plazo"), ""))</f>
        <v>Sí</v>
      </c>
      <c r="AB220" s="27"/>
      <c r="AC220" s="27"/>
      <c r="AD220" s="9"/>
      <c r="AE220" s="9"/>
      <c r="AF220" s="9"/>
      <c r="AG220" s="9"/>
      <c r="AH220" s="9"/>
      <c r="AI220" s="32" t="s">
        <v>1272</v>
      </c>
      <c r="AJ220" s="33"/>
    </row>
    <row r="221" spans="1:36" ht="409.5" x14ac:dyDescent="0.3">
      <c r="A221" s="24" t="s">
        <v>43</v>
      </c>
      <c r="B221" s="25" t="s">
        <v>1266</v>
      </c>
      <c r="C221" s="138" t="s">
        <v>1942</v>
      </c>
      <c r="D221" s="135" t="s">
        <v>1947</v>
      </c>
      <c r="E221" s="115" t="s">
        <v>668</v>
      </c>
      <c r="F221" s="115" t="s">
        <v>665</v>
      </c>
      <c r="G221" s="126" t="s">
        <v>1940</v>
      </c>
      <c r="H221" s="9" t="s">
        <v>542</v>
      </c>
      <c r="I221" s="124" t="s">
        <v>1936</v>
      </c>
      <c r="J221" s="10" t="s">
        <v>770</v>
      </c>
      <c r="K221" s="85">
        <v>1</v>
      </c>
      <c r="L221" s="75" t="s">
        <v>749</v>
      </c>
      <c r="M221" s="126" t="s">
        <v>1941</v>
      </c>
      <c r="N221" s="10" t="s">
        <v>1872</v>
      </c>
      <c r="O221" s="10" t="s">
        <v>1872</v>
      </c>
      <c r="P221" s="127">
        <v>45777</v>
      </c>
      <c r="Q221" s="127">
        <v>45930</v>
      </c>
      <c r="R221" s="15">
        <v>45777</v>
      </c>
      <c r="S221" s="27">
        <v>1</v>
      </c>
      <c r="T221" s="55" t="s">
        <v>783</v>
      </c>
      <c r="U221" s="29"/>
      <c r="V221" s="29"/>
      <c r="W221" s="36" t="s">
        <v>356</v>
      </c>
      <c r="X221" s="111" t="s">
        <v>1897</v>
      </c>
      <c r="Y221" s="14" t="e">
        <f ca="1">IF(AND(#REF!="", $Q221&lt;&gt;""), MAX(0, TODAY()-$Q221), IF(AND(#REF!&lt;&gt;"", $Q221&lt;&gt;""), MAX(0,#REF!- $Q221), ""))</f>
        <v>#REF!</v>
      </c>
      <c r="Z221" s="31"/>
      <c r="AA221" s="9" t="str">
        <f ca="1">IF(AND($T221&lt;&gt;"Cumplido", $Q221&lt;&gt;"", $R221=""), IF($Q221-TODAY()&lt;=[1]Parametros!$M$2, IF($Q221-TODAY()&gt;=0, "Sí", "Vencido"), "No"), IF(AND($T221&lt;&gt;"Cumplido", $Q221&lt;&gt;"", $R221&lt;&gt;""), IF($R221&gt;$Q221, "Incumplido", "Cumplido en plazo"), ""))</f>
        <v>Cumplido en plazo</v>
      </c>
      <c r="AB221" s="27">
        <v>1</v>
      </c>
      <c r="AC221" s="27">
        <v>1</v>
      </c>
      <c r="AD221" s="9"/>
      <c r="AE221" s="9"/>
      <c r="AF221" s="9"/>
      <c r="AG221" s="9"/>
      <c r="AH221" s="9"/>
      <c r="AI221" s="32" t="s">
        <v>1272</v>
      </c>
      <c r="AJ221" s="33"/>
    </row>
    <row r="222" spans="1:36" ht="409.5" hidden="1" x14ac:dyDescent="0.3">
      <c r="A222" s="24" t="s">
        <v>43</v>
      </c>
      <c r="B222" s="25" t="s">
        <v>1266</v>
      </c>
      <c r="C222" s="26" t="s">
        <v>774</v>
      </c>
      <c r="D222" s="26" t="s">
        <v>541</v>
      </c>
      <c r="E222" s="9" t="s">
        <v>669</v>
      </c>
      <c r="F222" s="9" t="s">
        <v>670</v>
      </c>
      <c r="G222" s="126" t="s">
        <v>1940</v>
      </c>
      <c r="H222" s="9" t="s">
        <v>542</v>
      </c>
      <c r="I222" s="125" t="s">
        <v>543</v>
      </c>
      <c r="J222" s="10" t="s">
        <v>770</v>
      </c>
      <c r="K222" s="85">
        <v>2</v>
      </c>
      <c r="L222" s="75" t="s">
        <v>1564</v>
      </c>
      <c r="M222" s="126" t="s">
        <v>544</v>
      </c>
      <c r="N222" s="10" t="s">
        <v>1939</v>
      </c>
      <c r="O222" s="10" t="s">
        <v>1864</v>
      </c>
      <c r="P222" s="15">
        <v>45742</v>
      </c>
      <c r="Q222" s="15">
        <v>45991</v>
      </c>
      <c r="R222" s="15"/>
      <c r="S222" s="27">
        <v>0</v>
      </c>
      <c r="T222" s="141" t="s">
        <v>1887</v>
      </c>
      <c r="U222" s="29"/>
      <c r="V222" s="29"/>
      <c r="W222" s="36" t="s">
        <v>356</v>
      </c>
      <c r="X222" s="108" t="s">
        <v>1964</v>
      </c>
      <c r="Y222" s="14">
        <f ca="1">IF(AND($R221="", $Q222&lt;&gt;""), MAX(0, TODAY()-$Q222), IF(AND($R221&lt;&gt;"", $Q222&lt;&gt;""), MAX(0, $R221-$Q222), ""))</f>
        <v>0</v>
      </c>
      <c r="Z222" s="31"/>
      <c r="AA222" s="9" t="str">
        <f ca="1">IF(AND($T222&lt;&gt;"Cumplido", $Q222&lt;&gt;"", $R222=""), IF($Q222-TODAY()&lt;=[1]Parametros!$M$2, IF($Q222-TODAY()&gt;=0, "Sí", "Vencido"), "No"), IF(AND($T222&lt;&gt;"Cumplido", $Q222&lt;&gt;"", $R222&lt;&gt;""), IF($R222&gt;$Q222, "Incumplido", "Cumplido en plazo"), ""))</f>
        <v>Vencido</v>
      </c>
      <c r="AB222" s="27"/>
      <c r="AC222" s="27"/>
      <c r="AD222" s="9"/>
      <c r="AE222" s="9"/>
      <c r="AF222" s="9"/>
      <c r="AG222" s="9"/>
      <c r="AH222" s="9"/>
      <c r="AI222" s="32" t="s">
        <v>1272</v>
      </c>
      <c r="AJ222" s="33"/>
    </row>
    <row r="223" spans="1:36" ht="409.5" hidden="1" x14ac:dyDescent="0.3">
      <c r="A223" s="24" t="s">
        <v>43</v>
      </c>
      <c r="B223" s="25" t="s">
        <v>1266</v>
      </c>
      <c r="C223" s="26" t="s">
        <v>540</v>
      </c>
      <c r="D223" s="125" t="s">
        <v>545</v>
      </c>
      <c r="E223" s="10" t="s">
        <v>669</v>
      </c>
      <c r="F223" s="9" t="s">
        <v>670</v>
      </c>
      <c r="G223" s="9" t="s">
        <v>703</v>
      </c>
      <c r="H223" s="9" t="s">
        <v>546</v>
      </c>
      <c r="I223" s="125" t="s">
        <v>1938</v>
      </c>
      <c r="J223" s="10" t="s">
        <v>769</v>
      </c>
      <c r="K223" s="9">
        <v>1</v>
      </c>
      <c r="L223" s="9" t="s">
        <v>750</v>
      </c>
      <c r="M223" s="10" t="s">
        <v>84</v>
      </c>
      <c r="N223" s="10" t="s">
        <v>1939</v>
      </c>
      <c r="O223" s="10" t="s">
        <v>1864</v>
      </c>
      <c r="P223" s="15">
        <v>45742</v>
      </c>
      <c r="Q223" s="15">
        <v>45991</v>
      </c>
      <c r="R223" s="15"/>
      <c r="S223" s="27">
        <v>0</v>
      </c>
      <c r="T223" s="141" t="s">
        <v>1887</v>
      </c>
      <c r="U223" s="29"/>
      <c r="V223" s="29"/>
      <c r="W223" s="36" t="s">
        <v>356</v>
      </c>
      <c r="X223" s="30" t="s">
        <v>1963</v>
      </c>
      <c r="Y223" s="14">
        <f t="shared" ref="Y223:Y254" ca="1" si="7">IF(AND($R223="", $Q223&lt;&gt;""), MAX(0, TODAY()-$Q223), IF(AND($R223&lt;&gt;"", $Q223&lt;&gt;""), MAX(0, $R223-$Q223), ""))</f>
        <v>31</v>
      </c>
      <c r="Z223" s="31"/>
      <c r="AA223" s="9" t="str">
        <f ca="1">IF(AND($T223&lt;&gt;"Cumplido", $Q223&lt;&gt;"", $R223=""), IF($Q223-TODAY()&lt;=[1]Parametros!$M$2, IF($Q223-TODAY()&gt;=0, "Sí", "Vencido"), "No"), IF(AND($T223&lt;&gt;"Cumplido", $Q223&lt;&gt;"", $R223&lt;&gt;""), IF($R223&gt;$Q223, "Incumplido", "Cumplido en plazo"), ""))</f>
        <v>Vencido</v>
      </c>
      <c r="AB223" s="27"/>
      <c r="AC223" s="27"/>
      <c r="AD223" s="9"/>
      <c r="AE223" s="9"/>
      <c r="AF223" s="9"/>
      <c r="AG223" s="9"/>
      <c r="AH223" s="9"/>
      <c r="AI223" s="32" t="s">
        <v>1272</v>
      </c>
      <c r="AJ223" s="33"/>
    </row>
    <row r="224" spans="1:36" s="134" customFormat="1" ht="361.5" hidden="1" customHeight="1" x14ac:dyDescent="0.25">
      <c r="A224" s="128" t="s">
        <v>1942</v>
      </c>
      <c r="B224" s="129" t="s">
        <v>1266</v>
      </c>
      <c r="C224" s="124" t="s">
        <v>1943</v>
      </c>
      <c r="D224" s="135" t="s">
        <v>1947</v>
      </c>
      <c r="E224" s="135" t="s">
        <v>1944</v>
      </c>
      <c r="F224" s="135" t="s">
        <v>1945</v>
      </c>
      <c r="G224" s="124" t="s">
        <v>1940</v>
      </c>
      <c r="H224" s="126" t="s">
        <v>546</v>
      </c>
      <c r="I224" s="124" t="s">
        <v>1937</v>
      </c>
      <c r="J224" s="130" t="s">
        <v>768</v>
      </c>
      <c r="K224" s="126">
        <v>1</v>
      </c>
      <c r="L224" s="136" t="s">
        <v>1946</v>
      </c>
      <c r="M224" s="10" t="s">
        <v>86</v>
      </c>
      <c r="N224" s="10" t="s">
        <v>1939</v>
      </c>
      <c r="O224" s="10" t="s">
        <v>1864</v>
      </c>
      <c r="P224" s="137">
        <v>45777</v>
      </c>
      <c r="Q224" s="137">
        <v>46021</v>
      </c>
      <c r="R224" s="127"/>
      <c r="S224" s="27">
        <v>0</v>
      </c>
      <c r="T224" s="18" t="s">
        <v>1556</v>
      </c>
      <c r="U224" s="126"/>
      <c r="V224" s="109"/>
      <c r="W224" s="111" t="s">
        <v>356</v>
      </c>
      <c r="X224" s="30" t="s">
        <v>1621</v>
      </c>
      <c r="Y224" s="14">
        <f t="shared" ca="1" si="7"/>
        <v>1</v>
      </c>
      <c r="Z224" s="31"/>
      <c r="AA224" s="9" t="str">
        <f ca="1">IF(AND($T224&lt;&gt;"Cumplido", $Q224&lt;&gt;"", $R224=""), IF($Q224-TODAY()&lt;=[1]Parametros!$M$2, IF($Q224-TODAY()&gt;=0, "Sí", "Vencido"), "No"), IF(AND($T224&lt;&gt;"Cumplido", $Q224&lt;&gt;"", $R224&lt;&gt;""), IF($R224&gt;$Q224, "Incumplido", "Cumplido en plazo"), ""))</f>
        <v>Vencido</v>
      </c>
      <c r="AB224" s="162"/>
      <c r="AC224" s="161"/>
      <c r="AD224" s="132"/>
      <c r="AE224" s="132"/>
      <c r="AF224" s="131"/>
      <c r="AG224" s="133"/>
      <c r="AI224" s="32" t="s">
        <v>1272</v>
      </c>
    </row>
    <row r="225" spans="1:36" ht="409.5" hidden="1" x14ac:dyDescent="0.3">
      <c r="A225" s="24" t="s">
        <v>43</v>
      </c>
      <c r="B225" s="25" t="s">
        <v>1266</v>
      </c>
      <c r="C225" s="26" t="s">
        <v>540</v>
      </c>
      <c r="D225" s="26" t="s">
        <v>547</v>
      </c>
      <c r="E225" s="10" t="s">
        <v>671</v>
      </c>
      <c r="F225" s="9" t="s">
        <v>672</v>
      </c>
      <c r="G225" s="9" t="s">
        <v>703</v>
      </c>
      <c r="H225" s="9" t="s">
        <v>548</v>
      </c>
      <c r="I225" s="26" t="s">
        <v>549</v>
      </c>
      <c r="J225" s="10" t="s">
        <v>769</v>
      </c>
      <c r="K225" s="9">
        <v>1</v>
      </c>
      <c r="L225" s="9" t="s">
        <v>751</v>
      </c>
      <c r="M225" s="10" t="s">
        <v>86</v>
      </c>
      <c r="N225" s="10" t="s">
        <v>1939</v>
      </c>
      <c r="O225" s="10" t="s">
        <v>1864</v>
      </c>
      <c r="P225" s="15">
        <v>45742</v>
      </c>
      <c r="Q225" s="15">
        <v>45808</v>
      </c>
      <c r="R225" s="15"/>
      <c r="S225" s="27">
        <v>0</v>
      </c>
      <c r="T225" s="141" t="s">
        <v>1887</v>
      </c>
      <c r="U225" s="29"/>
      <c r="V225" s="29"/>
      <c r="W225" s="36" t="s">
        <v>356</v>
      </c>
      <c r="X225" s="30" t="s">
        <v>1963</v>
      </c>
      <c r="Y225" s="14">
        <f t="shared" ca="1" si="7"/>
        <v>214</v>
      </c>
      <c r="Z225" s="31"/>
      <c r="AA225" s="9" t="str">
        <f ca="1">IF(AND($T225&lt;&gt;"Cumplido", $Q225&lt;&gt;"", $R225=""), IF($Q225-TODAY()&lt;=[1]Parametros!$M$2, IF($Q225-TODAY()&gt;=0, "Sí", "Vencido"), "No"), IF(AND($T225&lt;&gt;"Cumplido", $Q225&lt;&gt;"", $R225&lt;&gt;""), IF($R225&gt;$Q225, "Incumplido", "Cumplido en plazo"), ""))</f>
        <v>Vencido</v>
      </c>
      <c r="AB225" s="27"/>
      <c r="AC225" s="27"/>
      <c r="AD225" s="9"/>
      <c r="AE225" s="9"/>
      <c r="AF225" s="9"/>
      <c r="AG225" s="9"/>
      <c r="AH225" s="9"/>
      <c r="AI225" s="32" t="s">
        <v>1272</v>
      </c>
      <c r="AJ225" s="33"/>
    </row>
    <row r="226" spans="1:36" ht="409.5" hidden="1" x14ac:dyDescent="0.3">
      <c r="A226" s="24" t="s">
        <v>43</v>
      </c>
      <c r="B226" s="25" t="s">
        <v>1266</v>
      </c>
      <c r="C226" s="26" t="s">
        <v>540</v>
      </c>
      <c r="D226" s="26" t="s">
        <v>547</v>
      </c>
      <c r="E226" s="9" t="s">
        <v>673</v>
      </c>
      <c r="F226" s="9" t="s">
        <v>674</v>
      </c>
      <c r="G226" s="9" t="s">
        <v>703</v>
      </c>
      <c r="H226" s="9" t="s">
        <v>550</v>
      </c>
      <c r="I226" s="26" t="s">
        <v>551</v>
      </c>
      <c r="J226" s="10" t="s">
        <v>768</v>
      </c>
      <c r="K226" s="9">
        <v>1</v>
      </c>
      <c r="L226" s="9" t="s">
        <v>752</v>
      </c>
      <c r="M226" s="10" t="s">
        <v>86</v>
      </c>
      <c r="N226" s="10" t="s">
        <v>1939</v>
      </c>
      <c r="O226" s="10" t="s">
        <v>1864</v>
      </c>
      <c r="P226" s="15">
        <v>45742</v>
      </c>
      <c r="Q226" s="15">
        <v>45961</v>
      </c>
      <c r="R226" s="15"/>
      <c r="S226" s="27">
        <v>0</v>
      </c>
      <c r="T226" s="141" t="s">
        <v>1887</v>
      </c>
      <c r="U226" s="29"/>
      <c r="V226" s="29"/>
      <c r="W226" s="36" t="s">
        <v>356</v>
      </c>
      <c r="X226" s="30" t="s">
        <v>1963</v>
      </c>
      <c r="Y226" s="14">
        <f t="shared" ca="1" si="7"/>
        <v>61</v>
      </c>
      <c r="Z226" s="31"/>
      <c r="AA226" s="9" t="str">
        <f ca="1">IF(AND($T226&lt;&gt;"Cumplido", $Q226&lt;&gt;"", $R226=""), IF($Q226-TODAY()&lt;=[1]Parametros!$M$2, IF($Q226-TODAY()&gt;=0, "Sí", "Vencido"), "No"), IF(AND($T226&lt;&gt;"Cumplido", $Q226&lt;&gt;"", $R226&lt;&gt;""), IF($R226&gt;$Q226, "Incumplido", "Cumplido en plazo"), ""))</f>
        <v>Vencido</v>
      </c>
      <c r="AB226" s="27"/>
      <c r="AC226" s="27"/>
      <c r="AD226" s="9"/>
      <c r="AE226" s="9"/>
      <c r="AF226" s="9"/>
      <c r="AG226" s="9"/>
      <c r="AH226" s="9"/>
      <c r="AI226" s="32" t="s">
        <v>1272</v>
      </c>
      <c r="AJ226" s="33"/>
    </row>
    <row r="227" spans="1:36" ht="409.5" hidden="1" x14ac:dyDescent="0.3">
      <c r="A227" s="24" t="s">
        <v>43</v>
      </c>
      <c r="B227" s="25" t="s">
        <v>1266</v>
      </c>
      <c r="C227" s="26" t="s">
        <v>540</v>
      </c>
      <c r="D227" s="26" t="s">
        <v>547</v>
      </c>
      <c r="E227" s="9" t="s">
        <v>675</v>
      </c>
      <c r="F227" s="9" t="s">
        <v>674</v>
      </c>
      <c r="G227" s="9" t="s">
        <v>703</v>
      </c>
      <c r="H227" s="9" t="s">
        <v>552</v>
      </c>
      <c r="I227" s="26" t="s">
        <v>553</v>
      </c>
      <c r="J227" s="10" t="s">
        <v>768</v>
      </c>
      <c r="K227" s="9">
        <v>1</v>
      </c>
      <c r="L227" s="9" t="s">
        <v>753</v>
      </c>
      <c r="M227" s="10" t="s">
        <v>86</v>
      </c>
      <c r="N227" s="10" t="s">
        <v>1939</v>
      </c>
      <c r="O227" s="10" t="s">
        <v>1864</v>
      </c>
      <c r="P227" s="15">
        <v>45742</v>
      </c>
      <c r="Q227" s="15">
        <v>45961</v>
      </c>
      <c r="R227" s="15"/>
      <c r="S227" s="27">
        <v>0</v>
      </c>
      <c r="T227" s="141" t="s">
        <v>1887</v>
      </c>
      <c r="U227" s="29"/>
      <c r="V227" s="29"/>
      <c r="W227" s="36" t="s">
        <v>356</v>
      </c>
      <c r="X227" s="30" t="s">
        <v>1965</v>
      </c>
      <c r="Y227" s="14">
        <f t="shared" ca="1" si="7"/>
        <v>61</v>
      </c>
      <c r="Z227" s="31"/>
      <c r="AA227" s="9" t="str">
        <f ca="1">IF(AND($T227&lt;&gt;"Cumplido", $Q227&lt;&gt;"", $R227=""), IF($Q227-TODAY()&lt;=[1]Parametros!$M$2, IF($Q227-TODAY()&gt;=0, "Sí", "Vencido"), "No"), IF(AND($T227&lt;&gt;"Cumplido", $Q227&lt;&gt;"", $R227&lt;&gt;""), IF($R227&gt;$Q227, "Incumplido", "Cumplido en plazo"), ""))</f>
        <v>Vencido</v>
      </c>
      <c r="AB227" s="27"/>
      <c r="AC227" s="27"/>
      <c r="AD227" s="9"/>
      <c r="AE227" s="9"/>
      <c r="AF227" s="9"/>
      <c r="AG227" s="9"/>
      <c r="AH227" s="9"/>
      <c r="AI227" s="32" t="s">
        <v>1272</v>
      </c>
      <c r="AJ227" s="33"/>
    </row>
    <row r="228" spans="1:36" ht="409.5" hidden="1" x14ac:dyDescent="0.3">
      <c r="A228" s="24" t="s">
        <v>43</v>
      </c>
      <c r="B228" s="25" t="s">
        <v>1266</v>
      </c>
      <c r="C228" s="26" t="s">
        <v>540</v>
      </c>
      <c r="D228" s="26" t="s">
        <v>554</v>
      </c>
      <c r="E228" s="9" t="s">
        <v>676</v>
      </c>
      <c r="F228" s="9" t="s">
        <v>674</v>
      </c>
      <c r="G228" s="9" t="s">
        <v>703</v>
      </c>
      <c r="H228" s="9" t="s">
        <v>555</v>
      </c>
      <c r="I228" s="26" t="s">
        <v>556</v>
      </c>
      <c r="J228" s="10" t="s">
        <v>768</v>
      </c>
      <c r="K228" s="9">
        <v>1</v>
      </c>
      <c r="L228" s="9" t="s">
        <v>754</v>
      </c>
      <c r="M228" s="10" t="s">
        <v>73</v>
      </c>
      <c r="N228" s="10" t="s">
        <v>1874</v>
      </c>
      <c r="O228" s="10" t="s">
        <v>1874</v>
      </c>
      <c r="P228" s="15">
        <v>45742</v>
      </c>
      <c r="Q228" s="15">
        <v>46022</v>
      </c>
      <c r="R228" s="15"/>
      <c r="S228" s="27">
        <v>0</v>
      </c>
      <c r="T228" s="18" t="s">
        <v>1556</v>
      </c>
      <c r="U228" s="29"/>
      <c r="V228" s="29"/>
      <c r="W228" s="36" t="s">
        <v>356</v>
      </c>
      <c r="X228" s="30" t="s">
        <v>1621</v>
      </c>
      <c r="Y228" s="14">
        <f t="shared" ca="1" si="7"/>
        <v>0</v>
      </c>
      <c r="Z228" s="31"/>
      <c r="AA228" s="9" t="str">
        <f ca="1">IF(AND($T228&lt;&gt;"Cumplido", $Q228&lt;&gt;"", $R228=""), IF($Q228-TODAY()&lt;=[1]Parametros!$M$2, IF($Q228-TODAY()&gt;=0, "Sí", "Vencido"), "No"), IF(AND($T228&lt;&gt;"Cumplido", $Q228&lt;&gt;"", $R228&lt;&gt;""), IF($R228&gt;$Q228, "Incumplido", "Cumplido en plazo"), ""))</f>
        <v>Sí</v>
      </c>
      <c r="AB228" s="27"/>
      <c r="AC228" s="27"/>
      <c r="AD228" s="9"/>
      <c r="AE228" s="9"/>
      <c r="AF228" s="9"/>
      <c r="AG228" s="9"/>
      <c r="AH228" s="9"/>
      <c r="AI228" s="32" t="s">
        <v>1272</v>
      </c>
      <c r="AJ228" s="33"/>
    </row>
    <row r="229" spans="1:36" ht="409.5" hidden="1" x14ac:dyDescent="0.3">
      <c r="A229" s="12" t="s">
        <v>43</v>
      </c>
      <c r="B229" s="25" t="s">
        <v>1266</v>
      </c>
      <c r="C229" s="87" t="s">
        <v>540</v>
      </c>
      <c r="D229" s="87" t="s">
        <v>557</v>
      </c>
      <c r="E229" s="88" t="s">
        <v>677</v>
      </c>
      <c r="F229" s="88" t="s">
        <v>678</v>
      </c>
      <c r="G229" s="88" t="s">
        <v>703</v>
      </c>
      <c r="H229" s="88" t="s">
        <v>558</v>
      </c>
      <c r="I229" s="87" t="s">
        <v>559</v>
      </c>
      <c r="J229" s="10" t="s">
        <v>355</v>
      </c>
      <c r="K229" s="88">
        <v>1</v>
      </c>
      <c r="L229" s="88" t="s">
        <v>755</v>
      </c>
      <c r="M229" s="10" t="s">
        <v>87</v>
      </c>
      <c r="N229" s="10" t="s">
        <v>1939</v>
      </c>
      <c r="O229" s="10" t="s">
        <v>1864</v>
      </c>
      <c r="P229" s="116">
        <v>45742</v>
      </c>
      <c r="Q229" s="116">
        <v>46022</v>
      </c>
      <c r="R229" s="15"/>
      <c r="S229" s="89">
        <v>0</v>
      </c>
      <c r="T229" s="18" t="s">
        <v>1556</v>
      </c>
      <c r="U229" s="90"/>
      <c r="V229" s="90"/>
      <c r="W229" s="103" t="s">
        <v>356</v>
      </c>
      <c r="X229" s="91" t="s">
        <v>1621</v>
      </c>
      <c r="Y229" s="92">
        <f t="shared" ca="1" si="7"/>
        <v>0</v>
      </c>
      <c r="Z229" s="93"/>
      <c r="AA229" s="9" t="str">
        <f ca="1">IF(AND($T229&lt;&gt;"Cumplido", $Q229&lt;&gt;"", $R229=""), IF($Q229-TODAY()&lt;=[1]Parametros!$M$2, IF($Q229-TODAY()&gt;=0, "Sí", "Vencido"), "No"), IF(AND($T229&lt;&gt;"Cumplido", $Q229&lt;&gt;"", $R229&lt;&gt;""), IF($R229&gt;$Q229, "Incumplido", "Cumplido en plazo"), ""))</f>
        <v>Sí</v>
      </c>
      <c r="AB229" s="89"/>
      <c r="AC229" s="89"/>
      <c r="AD229" s="88"/>
      <c r="AE229" s="88"/>
      <c r="AF229" s="88"/>
      <c r="AG229" s="88"/>
      <c r="AH229" s="88"/>
      <c r="AI229" s="104" t="s">
        <v>1272</v>
      </c>
      <c r="AJ229" s="106"/>
    </row>
    <row r="230" spans="1:36" ht="409.5" x14ac:dyDescent="0.3">
      <c r="A230" s="24" t="s">
        <v>43</v>
      </c>
      <c r="B230" s="25" t="s">
        <v>1266</v>
      </c>
      <c r="C230" s="26" t="s">
        <v>540</v>
      </c>
      <c r="D230" s="26" t="s">
        <v>560</v>
      </c>
      <c r="E230" s="10" t="s">
        <v>679</v>
      </c>
      <c r="F230" s="10" t="s">
        <v>680</v>
      </c>
      <c r="G230" s="9" t="s">
        <v>703</v>
      </c>
      <c r="H230" s="9" t="s">
        <v>561</v>
      </c>
      <c r="I230" s="26" t="s">
        <v>562</v>
      </c>
      <c r="J230" s="10" t="s">
        <v>768</v>
      </c>
      <c r="K230" s="9">
        <v>1</v>
      </c>
      <c r="L230" s="9" t="s">
        <v>756</v>
      </c>
      <c r="M230" s="10" t="s">
        <v>87</v>
      </c>
      <c r="N230" s="10" t="s">
        <v>1866</v>
      </c>
      <c r="O230" s="10" t="s">
        <v>1864</v>
      </c>
      <c r="P230" s="140">
        <v>45742</v>
      </c>
      <c r="Q230" s="15">
        <v>46022</v>
      </c>
      <c r="R230" s="15"/>
      <c r="S230" s="27">
        <v>0</v>
      </c>
      <c r="T230" s="18" t="s">
        <v>1556</v>
      </c>
      <c r="U230" s="29"/>
      <c r="V230" s="29"/>
      <c r="W230" s="36" t="s">
        <v>356</v>
      </c>
      <c r="X230" s="30" t="s">
        <v>1621</v>
      </c>
      <c r="Y230" s="14">
        <f t="shared" ca="1" si="7"/>
        <v>0</v>
      </c>
      <c r="Z230" s="31"/>
      <c r="AA230" s="9" t="str">
        <f ca="1">IF(AND($T230&lt;&gt;"Cumplido", $Q230&lt;&gt;"", $R230=""), IF($Q230-TODAY()&lt;=[1]Parametros!$M$2, IF($Q230-TODAY()&gt;=0, "Sí", "Vencido"), "No"), IF(AND($T230&lt;&gt;"Cumplido", $Q230&lt;&gt;"", $R230&lt;&gt;""), IF($R230&gt;$Q230, "Incumplido", "Cumplido en plazo"), ""))</f>
        <v>Sí</v>
      </c>
      <c r="AB230" s="27"/>
      <c r="AC230" s="27"/>
      <c r="AD230" s="9"/>
      <c r="AE230" s="9"/>
      <c r="AF230" s="9"/>
      <c r="AG230" s="9"/>
      <c r="AH230" s="9"/>
      <c r="AI230" s="32" t="s">
        <v>1272</v>
      </c>
      <c r="AJ230" s="33"/>
    </row>
    <row r="231" spans="1:36" ht="409.5" x14ac:dyDescent="0.3">
      <c r="A231" s="24" t="s">
        <v>43</v>
      </c>
      <c r="B231" s="25" t="s">
        <v>1267</v>
      </c>
      <c r="C231" s="26" t="s">
        <v>563</v>
      </c>
      <c r="D231" s="42" t="s">
        <v>564</v>
      </c>
      <c r="E231" s="9" t="s">
        <v>681</v>
      </c>
      <c r="F231" s="9" t="s">
        <v>682</v>
      </c>
      <c r="G231" s="9" t="s">
        <v>773</v>
      </c>
      <c r="H231" s="10" t="s">
        <v>1559</v>
      </c>
      <c r="I231" s="26" t="s">
        <v>565</v>
      </c>
      <c r="J231" s="10" t="s">
        <v>768</v>
      </c>
      <c r="K231" s="9">
        <v>1</v>
      </c>
      <c r="L231" s="9" t="s">
        <v>757</v>
      </c>
      <c r="M231" s="10" t="s">
        <v>85</v>
      </c>
      <c r="N231" s="10" t="s">
        <v>1861</v>
      </c>
      <c r="O231" s="10" t="s">
        <v>1868</v>
      </c>
      <c r="P231" s="146">
        <v>45762</v>
      </c>
      <c r="Q231" s="34">
        <v>46022</v>
      </c>
      <c r="R231" s="15"/>
      <c r="S231" s="43">
        <v>0</v>
      </c>
      <c r="T231" s="18" t="s">
        <v>1556</v>
      </c>
      <c r="U231" s="29"/>
      <c r="V231" s="29"/>
      <c r="W231" s="36" t="s">
        <v>356</v>
      </c>
      <c r="X231" s="30" t="s">
        <v>1621</v>
      </c>
      <c r="Y231" s="14">
        <f t="shared" ca="1" si="7"/>
        <v>0</v>
      </c>
      <c r="Z231" s="31"/>
      <c r="AA231" s="9" t="str">
        <f ca="1">IF(AND($T231&lt;&gt;"Cumplido", $Q231&lt;&gt;"", $R231=""), IF($Q231-TODAY()&lt;=[1]Parametros!$M$2, IF($Q231-TODAY()&gt;=0, "Sí", "Vencido"), "No"), IF(AND($T231&lt;&gt;"Cumplido", $Q231&lt;&gt;"", $R231&lt;&gt;""), IF($R231&gt;$Q231, "Incumplido", "Cumplido en plazo"), ""))</f>
        <v>Sí</v>
      </c>
      <c r="AB231" s="27"/>
      <c r="AC231" s="27"/>
      <c r="AD231" s="9"/>
      <c r="AE231" s="9"/>
      <c r="AF231" s="9"/>
      <c r="AG231" s="9"/>
      <c r="AH231" s="9"/>
      <c r="AI231" s="32" t="s">
        <v>1272</v>
      </c>
      <c r="AJ231" s="33"/>
    </row>
    <row r="232" spans="1:36" ht="409.5" x14ac:dyDescent="0.3">
      <c r="A232" s="24" t="s">
        <v>43</v>
      </c>
      <c r="B232" s="25" t="s">
        <v>1267</v>
      </c>
      <c r="C232" s="26" t="s">
        <v>563</v>
      </c>
      <c r="D232" s="26" t="s">
        <v>566</v>
      </c>
      <c r="E232" s="44" t="s">
        <v>683</v>
      </c>
      <c r="F232" s="45" t="s">
        <v>684</v>
      </c>
      <c r="G232" s="10" t="s">
        <v>773</v>
      </c>
      <c r="H232" s="10" t="s">
        <v>1560</v>
      </c>
      <c r="I232" s="26" t="s">
        <v>567</v>
      </c>
      <c r="J232" s="10" t="s">
        <v>769</v>
      </c>
      <c r="K232" s="43">
        <v>1</v>
      </c>
      <c r="L232" s="10" t="s">
        <v>758</v>
      </c>
      <c r="M232" s="10" t="s">
        <v>85</v>
      </c>
      <c r="N232" s="10" t="s">
        <v>1861</v>
      </c>
      <c r="O232" s="10" t="s">
        <v>1868</v>
      </c>
      <c r="P232" s="146">
        <v>45762</v>
      </c>
      <c r="Q232" s="34">
        <v>46112</v>
      </c>
      <c r="R232" s="15"/>
      <c r="S232" s="43">
        <v>0</v>
      </c>
      <c r="T232" s="18" t="s">
        <v>1556</v>
      </c>
      <c r="U232" s="29"/>
      <c r="V232" s="29"/>
      <c r="W232" s="36" t="s">
        <v>356</v>
      </c>
      <c r="X232" s="30" t="s">
        <v>1621</v>
      </c>
      <c r="Y232" s="14">
        <f t="shared" ca="1" si="7"/>
        <v>0</v>
      </c>
      <c r="Z232" s="31"/>
      <c r="AA232" s="9" t="str">
        <f ca="1">IF(AND($T232&lt;&gt;"Cumplido", $Q232&lt;&gt;"", $R232=""), IF($Q232-TODAY()&lt;=[1]Parametros!$M$2, IF($Q232-TODAY()&gt;=0, "Sí", "Vencido"), "No"), IF(AND($T232&lt;&gt;"Cumplido", $Q232&lt;&gt;"", $R232&lt;&gt;""), IF($R232&gt;$Q232, "Incumplido", "Cumplido en plazo"), ""))</f>
        <v>No</v>
      </c>
      <c r="AB232" s="43"/>
      <c r="AC232" s="43"/>
      <c r="AD232" s="9"/>
      <c r="AE232" s="9"/>
      <c r="AF232" s="9"/>
      <c r="AG232" s="9"/>
      <c r="AH232" s="9"/>
      <c r="AI232" s="32" t="s">
        <v>1272</v>
      </c>
      <c r="AJ232" s="33"/>
    </row>
    <row r="233" spans="1:36" ht="409.5" x14ac:dyDescent="0.3">
      <c r="A233" s="24" t="s">
        <v>43</v>
      </c>
      <c r="B233" s="25" t="s">
        <v>1267</v>
      </c>
      <c r="C233" s="26" t="s">
        <v>568</v>
      </c>
      <c r="D233" s="26" t="s">
        <v>566</v>
      </c>
      <c r="E233" s="10" t="s">
        <v>685</v>
      </c>
      <c r="F233" s="10" t="s">
        <v>686</v>
      </c>
      <c r="G233" s="10" t="s">
        <v>773</v>
      </c>
      <c r="H233" s="10" t="s">
        <v>1560</v>
      </c>
      <c r="I233" s="26" t="s">
        <v>569</v>
      </c>
      <c r="J233" s="10" t="s">
        <v>769</v>
      </c>
      <c r="K233" s="43">
        <v>1</v>
      </c>
      <c r="L233" s="10" t="s">
        <v>759</v>
      </c>
      <c r="M233" s="10" t="s">
        <v>85</v>
      </c>
      <c r="N233" s="10" t="s">
        <v>1861</v>
      </c>
      <c r="O233" s="10" t="s">
        <v>1868</v>
      </c>
      <c r="P233" s="146">
        <v>45762</v>
      </c>
      <c r="Q233" s="34">
        <v>46112</v>
      </c>
      <c r="R233" s="15"/>
      <c r="S233" s="43">
        <v>0</v>
      </c>
      <c r="T233" s="18" t="s">
        <v>1556</v>
      </c>
      <c r="U233" s="29"/>
      <c r="V233" s="29"/>
      <c r="W233" s="36" t="s">
        <v>356</v>
      </c>
      <c r="X233" s="30" t="s">
        <v>1621</v>
      </c>
      <c r="Y233" s="14">
        <f t="shared" ca="1" si="7"/>
        <v>0</v>
      </c>
      <c r="Z233" s="31"/>
      <c r="AA233" s="9" t="str">
        <f ca="1">IF(AND($T233&lt;&gt;"Cumplido", $Q233&lt;&gt;"", $R233=""), IF($Q233-TODAY()&lt;=[1]Parametros!$M$2, IF($Q233-TODAY()&gt;=0, "Sí", "Vencido"), "No"), IF(AND($T233&lt;&gt;"Cumplido", $Q233&lt;&gt;"", $R233&lt;&gt;""), IF($R233&gt;$Q233, "Incumplido", "Cumplido en plazo"), ""))</f>
        <v>No</v>
      </c>
      <c r="AB233" s="43"/>
      <c r="AC233" s="43"/>
      <c r="AD233" s="9"/>
      <c r="AE233" s="9"/>
      <c r="AF233" s="9"/>
      <c r="AG233" s="9"/>
      <c r="AH233" s="9"/>
      <c r="AI233" s="32" t="s">
        <v>1272</v>
      </c>
      <c r="AJ233" s="33"/>
    </row>
    <row r="234" spans="1:36" ht="409.5" x14ac:dyDescent="0.3">
      <c r="A234" s="24" t="s">
        <v>43</v>
      </c>
      <c r="B234" s="25" t="s">
        <v>1267</v>
      </c>
      <c r="C234" s="26" t="s">
        <v>563</v>
      </c>
      <c r="D234" s="26" t="s">
        <v>566</v>
      </c>
      <c r="E234" s="10" t="s">
        <v>685</v>
      </c>
      <c r="F234" s="10" t="s">
        <v>686</v>
      </c>
      <c r="G234" s="10" t="s">
        <v>773</v>
      </c>
      <c r="H234" s="10" t="s">
        <v>1560</v>
      </c>
      <c r="I234" s="26" t="s">
        <v>570</v>
      </c>
      <c r="J234" s="10" t="s">
        <v>769</v>
      </c>
      <c r="K234" s="43">
        <v>1</v>
      </c>
      <c r="L234" s="10" t="s">
        <v>760</v>
      </c>
      <c r="M234" s="10" t="s">
        <v>85</v>
      </c>
      <c r="N234" s="10" t="s">
        <v>1861</v>
      </c>
      <c r="O234" s="10" t="s">
        <v>1868</v>
      </c>
      <c r="P234" s="146">
        <v>45762</v>
      </c>
      <c r="Q234" s="34">
        <v>46112</v>
      </c>
      <c r="R234" s="15"/>
      <c r="S234" s="43">
        <v>0</v>
      </c>
      <c r="T234" s="18" t="s">
        <v>1556</v>
      </c>
      <c r="U234" s="29"/>
      <c r="V234" s="29"/>
      <c r="W234" s="36" t="s">
        <v>356</v>
      </c>
      <c r="X234" s="30" t="s">
        <v>1621</v>
      </c>
      <c r="Y234" s="14">
        <f t="shared" ca="1" si="7"/>
        <v>0</v>
      </c>
      <c r="Z234" s="31"/>
      <c r="AA234" s="9" t="str">
        <f ca="1">IF(AND($T234&lt;&gt;"Cumplido", $Q234&lt;&gt;"", $R234=""), IF($Q234-TODAY()&lt;=[1]Parametros!$M$2, IF($Q234-TODAY()&gt;=0, "Sí", "Vencido"), "No"), IF(AND($T234&lt;&gt;"Cumplido", $Q234&lt;&gt;"", $R234&lt;&gt;""), IF($R234&gt;$Q234, "Incumplido", "Cumplido en plazo"), ""))</f>
        <v>No</v>
      </c>
      <c r="AB234" s="43"/>
      <c r="AC234" s="43"/>
      <c r="AD234" s="9"/>
      <c r="AE234" s="9"/>
      <c r="AF234" s="9"/>
      <c r="AG234" s="9"/>
      <c r="AH234" s="9"/>
      <c r="AI234" s="32" t="s">
        <v>1272</v>
      </c>
      <c r="AJ234" s="33"/>
    </row>
    <row r="235" spans="1:36" ht="409.5" x14ac:dyDescent="0.3">
      <c r="A235" s="24" t="s">
        <v>43</v>
      </c>
      <c r="B235" s="25" t="s">
        <v>1267</v>
      </c>
      <c r="C235" s="26" t="s">
        <v>571</v>
      </c>
      <c r="D235" s="26" t="s">
        <v>572</v>
      </c>
      <c r="E235" s="10" t="s">
        <v>685</v>
      </c>
      <c r="F235" s="10" t="s">
        <v>686</v>
      </c>
      <c r="G235" s="9" t="s">
        <v>775</v>
      </c>
      <c r="H235" s="10" t="s">
        <v>1561</v>
      </c>
      <c r="I235" s="26" t="s">
        <v>573</v>
      </c>
      <c r="J235" s="10" t="s">
        <v>769</v>
      </c>
      <c r="K235" s="43">
        <v>1</v>
      </c>
      <c r="L235" s="10" t="s">
        <v>760</v>
      </c>
      <c r="M235" s="10" t="s">
        <v>89</v>
      </c>
      <c r="N235" s="10" t="s">
        <v>94</v>
      </c>
      <c r="O235" s="10" t="s">
        <v>94</v>
      </c>
      <c r="P235" s="146">
        <v>45917</v>
      </c>
      <c r="Q235" s="34">
        <v>46022</v>
      </c>
      <c r="R235" s="15"/>
      <c r="S235" s="43">
        <v>0</v>
      </c>
      <c r="T235" s="18" t="s">
        <v>1556</v>
      </c>
      <c r="U235" s="29"/>
      <c r="V235" s="29"/>
      <c r="W235" s="36" t="s">
        <v>356</v>
      </c>
      <c r="X235" s="30" t="s">
        <v>1842</v>
      </c>
      <c r="Y235" s="14">
        <f t="shared" ca="1" si="7"/>
        <v>0</v>
      </c>
      <c r="Z235" s="31"/>
      <c r="AA235" s="9" t="str">
        <f ca="1">IF(AND($T235&lt;&gt;"Cumplido", $Q235&lt;&gt;"", $R235=""), IF($Q235-TODAY()&lt;=[1]Parametros!$M$2, IF($Q235-TODAY()&gt;=0, "Sí", "Vencido"), "No"), IF(AND($T235&lt;&gt;"Cumplido", $Q235&lt;&gt;"", $R235&lt;&gt;""), IF($R235&gt;$Q235, "Incumplido", "Cumplido en plazo"), ""))</f>
        <v>Sí</v>
      </c>
      <c r="AB235" s="43"/>
      <c r="AC235" s="43"/>
      <c r="AD235" s="9"/>
      <c r="AE235" s="9"/>
      <c r="AF235" s="9"/>
      <c r="AG235" s="9"/>
      <c r="AH235" s="9"/>
      <c r="AI235" s="32" t="s">
        <v>1272</v>
      </c>
      <c r="AJ235" s="33"/>
    </row>
    <row r="236" spans="1:36" ht="409.5" x14ac:dyDescent="0.3">
      <c r="A236" s="24" t="s">
        <v>43</v>
      </c>
      <c r="B236" s="25" t="s">
        <v>1267</v>
      </c>
      <c r="C236" s="26" t="s">
        <v>571</v>
      </c>
      <c r="D236" s="26" t="s">
        <v>574</v>
      </c>
      <c r="E236" s="10" t="s">
        <v>685</v>
      </c>
      <c r="F236" s="10" t="s">
        <v>686</v>
      </c>
      <c r="G236" s="9" t="s">
        <v>775</v>
      </c>
      <c r="H236" s="10" t="s">
        <v>1561</v>
      </c>
      <c r="I236" s="26" t="s">
        <v>575</v>
      </c>
      <c r="J236" s="10" t="s">
        <v>769</v>
      </c>
      <c r="K236" s="46">
        <v>1</v>
      </c>
      <c r="L236" s="10" t="s">
        <v>726</v>
      </c>
      <c r="M236" s="10" t="s">
        <v>89</v>
      </c>
      <c r="N236" s="10" t="s">
        <v>94</v>
      </c>
      <c r="O236" s="10" t="s">
        <v>94</v>
      </c>
      <c r="P236" s="146">
        <v>45917</v>
      </c>
      <c r="Q236" s="34">
        <v>46022</v>
      </c>
      <c r="R236" s="15"/>
      <c r="S236" s="43">
        <v>0</v>
      </c>
      <c r="T236" s="18" t="s">
        <v>1556</v>
      </c>
      <c r="U236" s="29"/>
      <c r="V236" s="29"/>
      <c r="W236" s="30" t="s">
        <v>576</v>
      </c>
      <c r="X236" s="30" t="s">
        <v>1630</v>
      </c>
      <c r="Y236" s="14">
        <f t="shared" ca="1" si="7"/>
        <v>0</v>
      </c>
      <c r="Z236" s="31"/>
      <c r="AA236" s="9" t="str">
        <f ca="1">IF(AND($T236&lt;&gt;"Cumplido", $Q236&lt;&gt;"", $R236=""), IF($Q236-TODAY()&lt;=[1]Parametros!$M$2, IF($Q236-TODAY()&gt;=0, "Sí", "Vencido"), "No"), IF(AND($T236&lt;&gt;"Cumplido", $Q236&lt;&gt;"", $R236&lt;&gt;""), IF($R236&gt;$Q236, "Incumplido", "Cumplido en plazo"), ""))</f>
        <v>Sí</v>
      </c>
      <c r="AB236" s="43"/>
      <c r="AC236" s="43"/>
      <c r="AD236" s="9"/>
      <c r="AE236" s="9"/>
      <c r="AF236" s="9"/>
      <c r="AG236" s="9"/>
      <c r="AH236" s="9"/>
      <c r="AI236" s="32" t="s">
        <v>1272</v>
      </c>
      <c r="AJ236" s="33"/>
    </row>
    <row r="237" spans="1:36" ht="281.25" x14ac:dyDescent="0.3">
      <c r="A237" s="24" t="s">
        <v>43</v>
      </c>
      <c r="B237" s="25" t="s">
        <v>1267</v>
      </c>
      <c r="C237" s="26" t="s">
        <v>571</v>
      </c>
      <c r="D237" s="26" t="s">
        <v>577</v>
      </c>
      <c r="E237" s="10" t="s">
        <v>685</v>
      </c>
      <c r="F237" s="10" t="s">
        <v>686</v>
      </c>
      <c r="G237" s="9" t="s">
        <v>775</v>
      </c>
      <c r="H237" s="10" t="s">
        <v>1561</v>
      </c>
      <c r="I237" s="26" t="s">
        <v>578</v>
      </c>
      <c r="J237" s="10" t="s">
        <v>769</v>
      </c>
      <c r="K237" s="46">
        <v>1</v>
      </c>
      <c r="L237" s="10" t="s">
        <v>761</v>
      </c>
      <c r="M237" s="10" t="s">
        <v>89</v>
      </c>
      <c r="N237" s="10" t="s">
        <v>94</v>
      </c>
      <c r="O237" s="10" t="s">
        <v>94</v>
      </c>
      <c r="P237" s="146">
        <v>45917</v>
      </c>
      <c r="Q237" s="34">
        <v>46022</v>
      </c>
      <c r="R237" s="15"/>
      <c r="S237" s="43">
        <v>0.27</v>
      </c>
      <c r="T237" s="28" t="s">
        <v>1555</v>
      </c>
      <c r="U237" s="29"/>
      <c r="V237" s="29"/>
      <c r="W237" s="30" t="s">
        <v>579</v>
      </c>
      <c r="X237" s="64" t="s">
        <v>1841</v>
      </c>
      <c r="Y237" s="14">
        <f t="shared" ca="1" si="7"/>
        <v>0</v>
      </c>
      <c r="Z237" s="31"/>
      <c r="AA237" s="9" t="str">
        <f ca="1">IF(AND($T237&lt;&gt;"Cumplido", $Q237&lt;&gt;"", $R237=""), IF($Q237-TODAY()&lt;=[1]Parametros!$M$2, IF($Q237-TODAY()&gt;=0, "Sí", "Vencido"), "No"), IF(AND($T237&lt;&gt;"Cumplido", $Q237&lt;&gt;"", $R237&lt;&gt;""), IF($R237&gt;$Q237, "Incumplido", "Cumplido en plazo"), ""))</f>
        <v>Sí</v>
      </c>
      <c r="AB237" s="43"/>
      <c r="AC237" s="43"/>
      <c r="AD237" s="9"/>
      <c r="AE237" s="9"/>
      <c r="AF237" s="9"/>
      <c r="AG237" s="9"/>
      <c r="AH237" s="9"/>
      <c r="AI237" s="32" t="s">
        <v>1272</v>
      </c>
      <c r="AJ237" s="33"/>
    </row>
    <row r="238" spans="1:36" ht="409.5" x14ac:dyDescent="0.3">
      <c r="A238" s="24" t="s">
        <v>43</v>
      </c>
      <c r="B238" s="25" t="s">
        <v>1267</v>
      </c>
      <c r="C238" s="26" t="s">
        <v>571</v>
      </c>
      <c r="D238" s="26" t="s">
        <v>580</v>
      </c>
      <c r="E238" s="10" t="s">
        <v>685</v>
      </c>
      <c r="F238" s="10" t="s">
        <v>686</v>
      </c>
      <c r="G238" s="9" t="s">
        <v>775</v>
      </c>
      <c r="H238" s="10" t="s">
        <v>1561</v>
      </c>
      <c r="I238" s="26" t="s">
        <v>581</v>
      </c>
      <c r="J238" s="10" t="s">
        <v>769</v>
      </c>
      <c r="K238" s="46">
        <v>1</v>
      </c>
      <c r="L238" s="10" t="s">
        <v>726</v>
      </c>
      <c r="M238" s="10" t="s">
        <v>89</v>
      </c>
      <c r="N238" s="10" t="s">
        <v>94</v>
      </c>
      <c r="O238" s="10" t="s">
        <v>94</v>
      </c>
      <c r="P238" s="146">
        <v>45917</v>
      </c>
      <c r="Q238" s="34">
        <v>46022</v>
      </c>
      <c r="R238" s="15"/>
      <c r="S238" s="43">
        <v>0.5</v>
      </c>
      <c r="T238" s="28" t="s">
        <v>1555</v>
      </c>
      <c r="U238" s="29"/>
      <c r="V238" s="29"/>
      <c r="W238" s="30" t="s">
        <v>1839</v>
      </c>
      <c r="X238" s="30" t="s">
        <v>1840</v>
      </c>
      <c r="Y238" s="14">
        <f t="shared" ca="1" si="7"/>
        <v>0</v>
      </c>
      <c r="Z238" s="31"/>
      <c r="AA238" s="9" t="str">
        <f ca="1">IF(AND($T238&lt;&gt;"Cumplido", $Q238&lt;&gt;"", $R238=""), IF($Q238-TODAY()&lt;=[1]Parametros!$M$2, IF($Q238-TODAY()&gt;=0, "Sí", "Vencido"), "No"), IF(AND($T238&lt;&gt;"Cumplido", $Q238&lt;&gt;"", $R238&lt;&gt;""), IF($R238&gt;$Q238, "Incumplido", "Cumplido en plazo"), ""))</f>
        <v>Sí</v>
      </c>
      <c r="AB238" s="43"/>
      <c r="AC238" s="43"/>
      <c r="AD238" s="9"/>
      <c r="AE238" s="9"/>
      <c r="AF238" s="9"/>
      <c r="AG238" s="9"/>
      <c r="AH238" s="9"/>
      <c r="AI238" s="32" t="s">
        <v>1272</v>
      </c>
      <c r="AJ238" s="33"/>
    </row>
    <row r="239" spans="1:36" ht="409.5" x14ac:dyDescent="0.3">
      <c r="A239" s="24" t="s">
        <v>43</v>
      </c>
      <c r="B239" s="25" t="s">
        <v>1267</v>
      </c>
      <c r="C239" s="26" t="s">
        <v>571</v>
      </c>
      <c r="D239" s="26" t="s">
        <v>582</v>
      </c>
      <c r="E239" s="10" t="s">
        <v>685</v>
      </c>
      <c r="F239" s="10" t="s">
        <v>686</v>
      </c>
      <c r="G239" s="9" t="s">
        <v>775</v>
      </c>
      <c r="H239" s="10" t="s">
        <v>1561</v>
      </c>
      <c r="I239" s="26" t="s">
        <v>583</v>
      </c>
      <c r="J239" s="10" t="s">
        <v>769</v>
      </c>
      <c r="K239" s="46">
        <v>1</v>
      </c>
      <c r="L239" s="10" t="s">
        <v>726</v>
      </c>
      <c r="M239" s="10" t="s">
        <v>89</v>
      </c>
      <c r="N239" s="10" t="s">
        <v>94</v>
      </c>
      <c r="O239" s="10" t="s">
        <v>94</v>
      </c>
      <c r="P239" s="146">
        <v>45917</v>
      </c>
      <c r="Q239" s="34">
        <v>46022</v>
      </c>
      <c r="R239" s="15"/>
      <c r="S239" s="43">
        <v>0.5</v>
      </c>
      <c r="T239" s="28" t="s">
        <v>1555</v>
      </c>
      <c r="U239" s="29"/>
      <c r="V239" s="29"/>
      <c r="W239" s="30" t="s">
        <v>1838</v>
      </c>
      <c r="X239" s="30" t="s">
        <v>1898</v>
      </c>
      <c r="Y239" s="14">
        <f t="shared" ca="1" si="7"/>
        <v>0</v>
      </c>
      <c r="Z239" s="31"/>
      <c r="AA239" s="9" t="str">
        <f ca="1">IF(AND($T239&lt;&gt;"Cumplido", $Q239&lt;&gt;"", $R239=""), IF($Q239-TODAY()&lt;=[1]Parametros!$M$2, IF($Q239-TODAY()&gt;=0, "Sí", "Vencido"), "No"), IF(AND($T239&lt;&gt;"Cumplido", $Q239&lt;&gt;"", $R239&lt;&gt;""), IF($R239&gt;$Q239, "Incumplido", "Cumplido en plazo"), ""))</f>
        <v>Sí</v>
      </c>
      <c r="AB239" s="43"/>
      <c r="AC239" s="43"/>
      <c r="AD239" s="9"/>
      <c r="AE239" s="9"/>
      <c r="AF239" s="9"/>
      <c r="AG239" s="9"/>
      <c r="AH239" s="9"/>
      <c r="AI239" s="32" t="s">
        <v>1272</v>
      </c>
      <c r="AJ239" s="33"/>
    </row>
    <row r="240" spans="1:36" ht="409.5" x14ac:dyDescent="0.3">
      <c r="A240" s="24" t="s">
        <v>43</v>
      </c>
      <c r="B240" s="25" t="s">
        <v>1267</v>
      </c>
      <c r="C240" s="26" t="s">
        <v>571</v>
      </c>
      <c r="D240" s="26" t="s">
        <v>584</v>
      </c>
      <c r="E240" s="10" t="s">
        <v>685</v>
      </c>
      <c r="F240" s="10" t="s">
        <v>686</v>
      </c>
      <c r="G240" s="9" t="s">
        <v>775</v>
      </c>
      <c r="H240" s="10" t="s">
        <v>1561</v>
      </c>
      <c r="I240" s="26" t="s">
        <v>585</v>
      </c>
      <c r="J240" s="10" t="s">
        <v>769</v>
      </c>
      <c r="K240" s="46">
        <v>1</v>
      </c>
      <c r="L240" s="10" t="s">
        <v>726</v>
      </c>
      <c r="M240" s="10" t="s">
        <v>89</v>
      </c>
      <c r="N240" s="10" t="s">
        <v>94</v>
      </c>
      <c r="O240" s="10" t="s">
        <v>94</v>
      </c>
      <c r="P240" s="146">
        <v>45917</v>
      </c>
      <c r="Q240" s="34">
        <v>46022</v>
      </c>
      <c r="R240" s="15"/>
      <c r="S240" s="43">
        <v>0.77</v>
      </c>
      <c r="T240" s="28" t="s">
        <v>1555</v>
      </c>
      <c r="U240" s="29"/>
      <c r="V240" s="29"/>
      <c r="W240" s="30" t="s">
        <v>1836</v>
      </c>
      <c r="X240" s="30" t="s">
        <v>1837</v>
      </c>
      <c r="Y240" s="14">
        <f t="shared" ca="1" si="7"/>
        <v>0</v>
      </c>
      <c r="Z240" s="31"/>
      <c r="AA240" s="9" t="str">
        <f ca="1">IF(AND($T240&lt;&gt;"Cumplido", $Q240&lt;&gt;"", $R240=""), IF($Q240-TODAY()&lt;=[1]Parametros!$M$2, IF($Q240-TODAY()&gt;=0, "Sí", "Vencido"), "No"), IF(AND($T240&lt;&gt;"Cumplido", $Q240&lt;&gt;"", $R240&lt;&gt;""), IF($R240&gt;$Q240, "Incumplido", "Cumplido en plazo"), ""))</f>
        <v>Sí</v>
      </c>
      <c r="AB240" s="43"/>
      <c r="AC240" s="43"/>
      <c r="AD240" s="9"/>
      <c r="AE240" s="9"/>
      <c r="AF240" s="9"/>
      <c r="AG240" s="9"/>
      <c r="AH240" s="9"/>
      <c r="AI240" s="32" t="s">
        <v>1272</v>
      </c>
      <c r="AJ240" s="39"/>
    </row>
    <row r="241" spans="1:36" ht="409.5" x14ac:dyDescent="0.3">
      <c r="A241" s="24" t="s">
        <v>43</v>
      </c>
      <c r="B241" s="25" t="s">
        <v>1267</v>
      </c>
      <c r="C241" s="26" t="s">
        <v>571</v>
      </c>
      <c r="D241" s="26" t="s">
        <v>586</v>
      </c>
      <c r="E241" s="10" t="s">
        <v>685</v>
      </c>
      <c r="F241" s="10" t="s">
        <v>686</v>
      </c>
      <c r="G241" s="9" t="s">
        <v>775</v>
      </c>
      <c r="H241" s="10" t="s">
        <v>1561</v>
      </c>
      <c r="I241" s="26" t="s">
        <v>587</v>
      </c>
      <c r="J241" s="10" t="s">
        <v>769</v>
      </c>
      <c r="K241" s="46">
        <v>1</v>
      </c>
      <c r="L241" s="10" t="s">
        <v>762</v>
      </c>
      <c r="M241" s="10" t="s">
        <v>89</v>
      </c>
      <c r="N241" s="10" t="s">
        <v>94</v>
      </c>
      <c r="O241" s="10" t="s">
        <v>94</v>
      </c>
      <c r="P241" s="146">
        <v>45917</v>
      </c>
      <c r="Q241" s="34">
        <v>46022</v>
      </c>
      <c r="R241" s="15"/>
      <c r="S241" s="43">
        <v>0</v>
      </c>
      <c r="T241" s="18" t="s">
        <v>1556</v>
      </c>
      <c r="U241" s="29"/>
      <c r="V241" s="29"/>
      <c r="W241" s="30" t="s">
        <v>588</v>
      </c>
      <c r="X241" s="30" t="s">
        <v>1630</v>
      </c>
      <c r="Y241" s="14">
        <f t="shared" ca="1" si="7"/>
        <v>0</v>
      </c>
      <c r="Z241" s="31"/>
      <c r="AA241" s="9" t="str">
        <f ca="1">IF(AND($T241&lt;&gt;"Cumplido", $Q241&lt;&gt;"", $R241=""), IF($Q241-TODAY()&lt;=[1]Parametros!$M$2, IF($Q241-TODAY()&gt;=0, "Sí", "Vencido"), "No"), IF(AND($T241&lt;&gt;"Cumplido", $Q241&lt;&gt;"", $R241&lt;&gt;""), IF($R241&gt;$Q241, "Incumplido", "Cumplido en plazo"), ""))</f>
        <v>Sí</v>
      </c>
      <c r="AB241" s="43"/>
      <c r="AC241" s="43"/>
      <c r="AD241" s="9"/>
      <c r="AE241" s="9"/>
      <c r="AF241" s="9"/>
      <c r="AG241" s="9"/>
      <c r="AH241" s="9"/>
      <c r="AI241" s="32" t="s">
        <v>1272</v>
      </c>
      <c r="AJ241" s="39"/>
    </row>
    <row r="242" spans="1:36" ht="409.5" x14ac:dyDescent="0.3">
      <c r="A242" s="24" t="s">
        <v>43</v>
      </c>
      <c r="B242" s="25" t="s">
        <v>1267</v>
      </c>
      <c r="C242" s="26" t="s">
        <v>571</v>
      </c>
      <c r="D242" s="26" t="s">
        <v>589</v>
      </c>
      <c r="E242" s="10" t="s">
        <v>685</v>
      </c>
      <c r="F242" s="10" t="s">
        <v>686</v>
      </c>
      <c r="G242" s="9" t="s">
        <v>775</v>
      </c>
      <c r="H242" s="10" t="s">
        <v>1561</v>
      </c>
      <c r="I242" s="26" t="s">
        <v>590</v>
      </c>
      <c r="J242" s="10" t="s">
        <v>769</v>
      </c>
      <c r="K242" s="46">
        <v>2</v>
      </c>
      <c r="L242" s="10" t="s">
        <v>763</v>
      </c>
      <c r="M242" s="10" t="s">
        <v>89</v>
      </c>
      <c r="N242" s="10" t="s">
        <v>94</v>
      </c>
      <c r="O242" s="10" t="s">
        <v>94</v>
      </c>
      <c r="P242" s="146">
        <v>45917</v>
      </c>
      <c r="Q242" s="34">
        <v>46022</v>
      </c>
      <c r="R242" s="15"/>
      <c r="S242" s="43">
        <v>0</v>
      </c>
      <c r="T242" s="18" t="s">
        <v>1556</v>
      </c>
      <c r="U242" s="29"/>
      <c r="V242" s="29"/>
      <c r="W242" s="30" t="s">
        <v>591</v>
      </c>
      <c r="X242" s="30" t="s">
        <v>1631</v>
      </c>
      <c r="Y242" s="14">
        <f t="shared" ca="1" si="7"/>
        <v>0</v>
      </c>
      <c r="Z242" s="31"/>
      <c r="AA242" s="9" t="str">
        <f ca="1">IF(AND($T242&lt;&gt;"Cumplido", $Q242&lt;&gt;"", $R242=""), IF($Q242-TODAY()&lt;=[1]Parametros!$M$2, IF($Q242-TODAY()&gt;=0, "Sí", "Vencido"), "No"), IF(AND($T242&lt;&gt;"Cumplido", $Q242&lt;&gt;"", $R242&lt;&gt;""), IF($R242&gt;$Q242, "Incumplido", "Cumplido en plazo"), ""))</f>
        <v>Sí</v>
      </c>
      <c r="AB242" s="43"/>
      <c r="AC242" s="43"/>
      <c r="AD242" s="9"/>
      <c r="AE242" s="9"/>
      <c r="AF242" s="9"/>
      <c r="AG242" s="9"/>
      <c r="AH242" s="9"/>
      <c r="AI242" s="32" t="s">
        <v>1272</v>
      </c>
      <c r="AJ242" s="39"/>
    </row>
    <row r="243" spans="1:36" ht="409.5" x14ac:dyDescent="0.3">
      <c r="A243" s="24" t="s">
        <v>43</v>
      </c>
      <c r="B243" s="25" t="s">
        <v>1267</v>
      </c>
      <c r="C243" s="26" t="s">
        <v>571</v>
      </c>
      <c r="D243" s="26" t="s">
        <v>589</v>
      </c>
      <c r="E243" s="10" t="s">
        <v>685</v>
      </c>
      <c r="F243" s="10" t="s">
        <v>686</v>
      </c>
      <c r="G243" s="9" t="s">
        <v>775</v>
      </c>
      <c r="H243" s="10" t="s">
        <v>1561</v>
      </c>
      <c r="I243" s="26" t="s">
        <v>592</v>
      </c>
      <c r="J243" s="10" t="s">
        <v>769</v>
      </c>
      <c r="K243" s="46">
        <v>1</v>
      </c>
      <c r="L243" s="10" t="s">
        <v>764</v>
      </c>
      <c r="M243" s="10" t="s">
        <v>89</v>
      </c>
      <c r="N243" s="10" t="s">
        <v>94</v>
      </c>
      <c r="O243" s="10" t="s">
        <v>94</v>
      </c>
      <c r="P243" s="146">
        <v>45917</v>
      </c>
      <c r="Q243" s="34">
        <v>46022</v>
      </c>
      <c r="R243" s="15"/>
      <c r="S243" s="43">
        <v>0</v>
      </c>
      <c r="T243" s="18" t="s">
        <v>1556</v>
      </c>
      <c r="U243" s="29"/>
      <c r="V243" s="29"/>
      <c r="W243" s="30" t="s">
        <v>593</v>
      </c>
      <c r="X243" s="30" t="s">
        <v>1631</v>
      </c>
      <c r="Y243" s="14">
        <f t="shared" ca="1" si="7"/>
        <v>0</v>
      </c>
      <c r="Z243" s="31"/>
      <c r="AA243" s="9" t="str">
        <f ca="1">IF(AND($T243&lt;&gt;"Cumplido", $Q243&lt;&gt;"", $R243=""), IF($Q243-TODAY()&lt;=[1]Parametros!$M$2, IF($Q243-TODAY()&gt;=0, "Sí", "Vencido"), "No"), IF(AND($T243&lt;&gt;"Cumplido", $Q243&lt;&gt;"", $R243&lt;&gt;""), IF($R243&gt;$Q243, "Incumplido", "Cumplido en plazo"), ""))</f>
        <v>Sí</v>
      </c>
      <c r="AB243" s="43"/>
      <c r="AC243" s="43"/>
      <c r="AD243" s="9"/>
      <c r="AE243" s="9"/>
      <c r="AF243" s="9"/>
      <c r="AG243" s="9"/>
      <c r="AH243" s="9"/>
      <c r="AI243" s="32" t="s">
        <v>1272</v>
      </c>
      <c r="AJ243" s="39"/>
    </row>
    <row r="244" spans="1:36" ht="409.5" x14ac:dyDescent="0.3">
      <c r="A244" s="24" t="s">
        <v>43</v>
      </c>
      <c r="B244" s="25" t="s">
        <v>1268</v>
      </c>
      <c r="C244" s="26" t="s">
        <v>594</v>
      </c>
      <c r="D244" s="26" t="s">
        <v>595</v>
      </c>
      <c r="E244" s="10" t="s">
        <v>685</v>
      </c>
      <c r="F244" s="10" t="s">
        <v>686</v>
      </c>
      <c r="G244" s="9" t="s">
        <v>775</v>
      </c>
      <c r="H244" s="10" t="s">
        <v>1562</v>
      </c>
      <c r="I244" s="26" t="s">
        <v>596</v>
      </c>
      <c r="J244" s="10" t="s">
        <v>769</v>
      </c>
      <c r="K244" s="46">
        <v>1</v>
      </c>
      <c r="L244" s="10" t="s">
        <v>764</v>
      </c>
      <c r="M244" s="10" t="s">
        <v>89</v>
      </c>
      <c r="N244" s="10" t="s">
        <v>94</v>
      </c>
      <c r="O244" s="10" t="s">
        <v>94</v>
      </c>
      <c r="P244" s="146">
        <v>45901</v>
      </c>
      <c r="Q244" s="34">
        <v>45930</v>
      </c>
      <c r="R244" s="15">
        <v>45922</v>
      </c>
      <c r="S244" s="43">
        <v>1</v>
      </c>
      <c r="T244" s="55" t="s">
        <v>783</v>
      </c>
      <c r="U244" s="29"/>
      <c r="V244" s="29"/>
      <c r="W244" s="34" t="s">
        <v>597</v>
      </c>
      <c r="X244" s="30" t="s">
        <v>1899</v>
      </c>
      <c r="Y244" s="14">
        <f t="shared" ca="1" si="7"/>
        <v>0</v>
      </c>
      <c r="Z244" s="31"/>
      <c r="AA244" s="9" t="str">
        <f ca="1">IF(AND($T244&lt;&gt;"Cumplido", $Q244&lt;&gt;"", $R244=""), IF($Q244-TODAY()&lt;=[1]Parametros!$M$2, IF($Q244-TODAY()&gt;=0, "Sí", "Vencido"), "No"), IF(AND($T244&lt;&gt;"Cumplido", $Q244&lt;&gt;"", $R244&lt;&gt;""), IF($R244&gt;$Q244, "Incumplido", "Cumplido en plazo"), ""))</f>
        <v>Cumplido en plazo</v>
      </c>
      <c r="AB244" s="43">
        <v>1</v>
      </c>
      <c r="AC244" s="43">
        <v>1</v>
      </c>
      <c r="AD244" s="9"/>
      <c r="AE244" s="9"/>
      <c r="AF244" s="9"/>
      <c r="AG244" s="9"/>
      <c r="AH244" s="9"/>
      <c r="AI244" s="55" t="s">
        <v>1271</v>
      </c>
      <c r="AJ244" s="39"/>
    </row>
    <row r="245" spans="1:36" ht="409.5" x14ac:dyDescent="0.3">
      <c r="A245" s="24" t="s">
        <v>43</v>
      </c>
      <c r="B245" s="25" t="s">
        <v>1267</v>
      </c>
      <c r="C245" s="26" t="s">
        <v>598</v>
      </c>
      <c r="D245" s="26" t="s">
        <v>599</v>
      </c>
      <c r="E245" s="10" t="s">
        <v>685</v>
      </c>
      <c r="F245" s="10" t="s">
        <v>686</v>
      </c>
      <c r="G245" s="9" t="s">
        <v>775</v>
      </c>
      <c r="H245" s="10" t="s">
        <v>1563</v>
      </c>
      <c r="I245" s="26" t="s">
        <v>600</v>
      </c>
      <c r="J245" s="10" t="s">
        <v>769</v>
      </c>
      <c r="K245" s="46">
        <v>1</v>
      </c>
      <c r="L245" s="10" t="s">
        <v>765</v>
      </c>
      <c r="M245" s="10" t="s">
        <v>89</v>
      </c>
      <c r="N245" s="10" t="s">
        <v>94</v>
      </c>
      <c r="O245" s="10" t="s">
        <v>94</v>
      </c>
      <c r="P245" s="146">
        <v>45901</v>
      </c>
      <c r="Q245" s="34">
        <v>46022</v>
      </c>
      <c r="R245" s="15"/>
      <c r="S245" s="43">
        <v>0.77</v>
      </c>
      <c r="T245" s="28" t="s">
        <v>1555</v>
      </c>
      <c r="U245" s="29"/>
      <c r="V245" s="29"/>
      <c r="W245" s="30" t="s">
        <v>601</v>
      </c>
      <c r="X245" s="30" t="s">
        <v>1900</v>
      </c>
      <c r="Y245" s="14">
        <f t="shared" ca="1" si="7"/>
        <v>0</v>
      </c>
      <c r="Z245" s="31"/>
      <c r="AA245" s="9" t="str">
        <f ca="1">IF(AND($T245&lt;&gt;"Cumplido", $Q245&lt;&gt;"", $R245=""), IF($Q245-TODAY()&lt;=[1]Parametros!$M$2, IF($Q245-TODAY()&gt;=0, "Sí", "Vencido"), "No"), IF(AND($T245&lt;&gt;"Cumplido", $Q245&lt;&gt;"", $R245&lt;&gt;""), IF($R245&gt;$Q245, "Incumplido", "Cumplido en plazo"), ""))</f>
        <v>Sí</v>
      </c>
      <c r="AB245" s="43"/>
      <c r="AC245" s="43"/>
      <c r="AD245" s="9"/>
      <c r="AE245" s="9"/>
      <c r="AF245" s="9"/>
      <c r="AG245" s="9"/>
      <c r="AH245" s="9"/>
      <c r="AI245" s="32" t="s">
        <v>1272</v>
      </c>
      <c r="AJ245" s="39"/>
    </row>
    <row r="246" spans="1:36" ht="409.5" x14ac:dyDescent="0.3">
      <c r="A246" s="24" t="s">
        <v>43</v>
      </c>
      <c r="B246" s="25" t="s">
        <v>1267</v>
      </c>
      <c r="C246" s="26" t="s">
        <v>598</v>
      </c>
      <c r="D246" s="26" t="s">
        <v>599</v>
      </c>
      <c r="E246" s="10" t="s">
        <v>685</v>
      </c>
      <c r="F246" s="10" t="s">
        <v>686</v>
      </c>
      <c r="G246" s="9" t="s">
        <v>775</v>
      </c>
      <c r="H246" s="10" t="s">
        <v>1563</v>
      </c>
      <c r="I246" s="26" t="s">
        <v>602</v>
      </c>
      <c r="J246" s="10" t="s">
        <v>769</v>
      </c>
      <c r="K246" s="47">
        <v>1</v>
      </c>
      <c r="L246" s="10" t="s">
        <v>766</v>
      </c>
      <c r="M246" s="10" t="s">
        <v>89</v>
      </c>
      <c r="N246" s="10" t="s">
        <v>94</v>
      </c>
      <c r="O246" s="10" t="s">
        <v>94</v>
      </c>
      <c r="P246" s="146">
        <v>45901</v>
      </c>
      <c r="Q246" s="34">
        <v>46022</v>
      </c>
      <c r="R246" s="15"/>
      <c r="S246" s="43">
        <v>0.77</v>
      </c>
      <c r="T246" s="28" t="s">
        <v>1555</v>
      </c>
      <c r="U246" s="29"/>
      <c r="V246" s="29"/>
      <c r="W246" s="30" t="s">
        <v>603</v>
      </c>
      <c r="X246" s="30" t="s">
        <v>1901</v>
      </c>
      <c r="Y246" s="14">
        <f t="shared" ca="1" si="7"/>
        <v>0</v>
      </c>
      <c r="Z246" s="31"/>
      <c r="AA246" s="9" t="str">
        <f ca="1">IF(AND($T246&lt;&gt;"Cumplido", $Q246&lt;&gt;"", $R246=""), IF($Q246-TODAY()&lt;=[1]Parametros!$M$2, IF($Q246-TODAY()&gt;=0, "Sí", "Vencido"), "No"), IF(AND($T246&lt;&gt;"Cumplido", $Q246&lt;&gt;"", $R246&lt;&gt;""), IF($R246&gt;$Q246, "Incumplido", "Cumplido en plazo"), ""))</f>
        <v>Sí</v>
      </c>
      <c r="AB246" s="43"/>
      <c r="AC246" s="43"/>
      <c r="AD246" s="9"/>
      <c r="AE246" s="9"/>
      <c r="AF246" s="9"/>
      <c r="AG246" s="9"/>
      <c r="AH246" s="9"/>
      <c r="AI246" s="32" t="s">
        <v>1272</v>
      </c>
      <c r="AJ246" s="39"/>
    </row>
    <row r="247" spans="1:36" ht="409.5" x14ac:dyDescent="0.3">
      <c r="A247" s="24" t="s">
        <v>43</v>
      </c>
      <c r="B247" s="25" t="s">
        <v>1267</v>
      </c>
      <c r="C247" s="26" t="s">
        <v>598</v>
      </c>
      <c r="D247" s="26" t="s">
        <v>599</v>
      </c>
      <c r="E247" s="10" t="s">
        <v>685</v>
      </c>
      <c r="F247" s="10" t="s">
        <v>686</v>
      </c>
      <c r="G247" s="9" t="s">
        <v>775</v>
      </c>
      <c r="H247" s="10" t="s">
        <v>1563</v>
      </c>
      <c r="I247" s="26" t="s">
        <v>604</v>
      </c>
      <c r="J247" s="10" t="s">
        <v>769</v>
      </c>
      <c r="K247" s="47">
        <v>1</v>
      </c>
      <c r="L247" s="10" t="s">
        <v>767</v>
      </c>
      <c r="M247" s="10" t="s">
        <v>89</v>
      </c>
      <c r="N247" s="10" t="s">
        <v>94</v>
      </c>
      <c r="O247" s="10" t="s">
        <v>94</v>
      </c>
      <c r="P247" s="146">
        <v>45901</v>
      </c>
      <c r="Q247" s="34">
        <v>46022</v>
      </c>
      <c r="R247" s="15"/>
      <c r="S247" s="43">
        <v>0.77</v>
      </c>
      <c r="T247" s="28" t="s">
        <v>1555</v>
      </c>
      <c r="U247" s="29"/>
      <c r="V247" s="29"/>
      <c r="W247" s="30" t="s">
        <v>605</v>
      </c>
      <c r="X247" s="30" t="s">
        <v>1835</v>
      </c>
      <c r="Y247" s="14">
        <f t="shared" ca="1" si="7"/>
        <v>0</v>
      </c>
      <c r="Z247" s="31"/>
      <c r="AA247" s="9" t="str">
        <f ca="1">IF(AND($T247&lt;&gt;"Cumplido", $Q247&lt;&gt;"", $R247=""), IF($Q247-TODAY()&lt;=[1]Parametros!$M$2, IF($Q247-TODAY()&gt;=0, "Sí", "Vencido"), "No"), IF(AND($T247&lt;&gt;"Cumplido", $Q247&lt;&gt;"", $R247&lt;&gt;""), IF($R247&gt;$Q247, "Incumplido", "Cumplido en plazo"), ""))</f>
        <v>Sí</v>
      </c>
      <c r="AB247" s="43"/>
      <c r="AC247" s="43"/>
      <c r="AD247" s="9"/>
      <c r="AE247" s="9"/>
      <c r="AF247" s="9"/>
      <c r="AG247" s="9"/>
      <c r="AH247" s="9"/>
      <c r="AI247" s="32" t="s">
        <v>1272</v>
      </c>
      <c r="AJ247" s="39"/>
    </row>
    <row r="248" spans="1:36" ht="112.5" x14ac:dyDescent="0.3">
      <c r="A248" s="24" t="s">
        <v>43</v>
      </c>
      <c r="B248" s="25" t="s">
        <v>1267</v>
      </c>
      <c r="C248" s="48" t="s">
        <v>1632</v>
      </c>
      <c r="D248" s="52" t="s">
        <v>292</v>
      </c>
      <c r="E248" s="10" t="s">
        <v>155</v>
      </c>
      <c r="F248" s="48" t="s">
        <v>156</v>
      </c>
      <c r="G248" s="49" t="s">
        <v>157</v>
      </c>
      <c r="H248" s="18" t="s">
        <v>218</v>
      </c>
      <c r="I248" s="48" t="s">
        <v>1633</v>
      </c>
      <c r="J248" s="50" t="s">
        <v>119</v>
      </c>
      <c r="K248" s="27">
        <v>1</v>
      </c>
      <c r="L248" s="17" t="s">
        <v>158</v>
      </c>
      <c r="M248" s="10" t="s">
        <v>78</v>
      </c>
      <c r="N248" s="10" t="s">
        <v>1861</v>
      </c>
      <c r="O248" s="10" t="s">
        <v>1862</v>
      </c>
      <c r="P248" s="140">
        <v>45915</v>
      </c>
      <c r="Q248" s="15">
        <v>46264</v>
      </c>
      <c r="R248" s="15"/>
      <c r="S248" s="27">
        <v>0</v>
      </c>
      <c r="T248" s="18" t="s">
        <v>1556</v>
      </c>
      <c r="U248" s="29"/>
      <c r="V248" s="29"/>
      <c r="W248" s="9" t="s">
        <v>356</v>
      </c>
      <c r="X248" s="9" t="s">
        <v>356</v>
      </c>
      <c r="Y248" s="14">
        <f t="shared" ca="1" si="7"/>
        <v>0</v>
      </c>
      <c r="Z248" s="31"/>
      <c r="AA248" s="9" t="str">
        <f ca="1">IF(AND($T248&lt;&gt;"Cumplido", $Q248&lt;&gt;"", $R248=""), IF($Q248-TODAY()&lt;=[1]Parametros!$M$2, IF($Q248-TODAY()&gt;=0, "Sí", "Vencido"), "No"), IF(AND($T248&lt;&gt;"Cumplido", $Q248&lt;&gt;"", $R248&lt;&gt;""), IF($R248&gt;$Q248, "Incumplido", "Cumplido en plazo"), ""))</f>
        <v>No</v>
      </c>
      <c r="AB248" s="9"/>
      <c r="AC248" s="9"/>
      <c r="AD248" s="9"/>
      <c r="AE248" s="9"/>
      <c r="AF248" s="9"/>
      <c r="AG248" s="9"/>
      <c r="AH248" s="9"/>
      <c r="AI248" s="32" t="s">
        <v>1272</v>
      </c>
      <c r="AJ248" s="39"/>
    </row>
    <row r="249" spans="1:36" ht="150" x14ac:dyDescent="0.3">
      <c r="A249" s="24" t="s">
        <v>43</v>
      </c>
      <c r="B249" s="25" t="s">
        <v>1267</v>
      </c>
      <c r="C249" s="48" t="s">
        <v>1632</v>
      </c>
      <c r="D249" s="26" t="s">
        <v>1634</v>
      </c>
      <c r="E249" s="10" t="s">
        <v>288</v>
      </c>
      <c r="F249" s="48" t="s">
        <v>159</v>
      </c>
      <c r="G249" s="36" t="s">
        <v>160</v>
      </c>
      <c r="H249" s="18" t="s">
        <v>219</v>
      </c>
      <c r="I249" s="48" t="s">
        <v>1635</v>
      </c>
      <c r="J249" s="10" t="s">
        <v>120</v>
      </c>
      <c r="K249" s="43" t="s">
        <v>289</v>
      </c>
      <c r="L249" s="17" t="s">
        <v>267</v>
      </c>
      <c r="M249" s="10" t="s">
        <v>84</v>
      </c>
      <c r="N249" s="10" t="s">
        <v>1866</v>
      </c>
      <c r="O249" s="10" t="s">
        <v>1864</v>
      </c>
      <c r="P249" s="146">
        <v>45919</v>
      </c>
      <c r="Q249" s="34"/>
      <c r="R249" s="34"/>
      <c r="S249" s="27">
        <v>0</v>
      </c>
      <c r="T249" s="18" t="s">
        <v>1556</v>
      </c>
      <c r="U249" s="10"/>
      <c r="V249" s="10"/>
      <c r="W249" s="9" t="s">
        <v>356</v>
      </c>
      <c r="X249" s="9" t="s">
        <v>356</v>
      </c>
      <c r="Y249" s="14" t="str">
        <f t="shared" ca="1" si="7"/>
        <v/>
      </c>
      <c r="Z249" s="31"/>
      <c r="AA249" s="9" t="str">
        <f ca="1">IF(AND($T249&lt;&gt;"Cumplido", $Q249&lt;&gt;"", $R249=""), IF($Q249-TODAY()&lt;=[1]Parametros!$M$2, IF($Q249-TODAY()&gt;=0, "Sí", "Vencido"), "No"), IF(AND($T249&lt;&gt;"Cumplido", $Q249&lt;&gt;"", $R249&lt;&gt;""), IF($R249&gt;$Q249, "Incumplido", "Cumplido en plazo"), ""))</f>
        <v/>
      </c>
      <c r="AB249" s="14"/>
      <c r="AC249" s="9"/>
      <c r="AD249" s="9"/>
      <c r="AE249" s="9"/>
      <c r="AF249" s="9"/>
      <c r="AG249" s="9"/>
      <c r="AH249" s="9"/>
      <c r="AI249" s="32" t="s">
        <v>1272</v>
      </c>
      <c r="AJ249" s="33"/>
    </row>
    <row r="250" spans="1:36" ht="225" x14ac:dyDescent="0.3">
      <c r="A250" s="24" t="s">
        <v>43</v>
      </c>
      <c r="B250" s="25" t="s">
        <v>1267</v>
      </c>
      <c r="C250" s="48" t="s">
        <v>1632</v>
      </c>
      <c r="D250" s="117" t="s">
        <v>1918</v>
      </c>
      <c r="E250" s="10" t="s">
        <v>291</v>
      </c>
      <c r="F250" s="48" t="s">
        <v>261</v>
      </c>
      <c r="G250" s="36" t="s">
        <v>160</v>
      </c>
      <c r="H250" s="18" t="s">
        <v>220</v>
      </c>
      <c r="I250" s="48" t="s">
        <v>1636</v>
      </c>
      <c r="J250" s="10" t="s">
        <v>768</v>
      </c>
      <c r="K250" s="43" t="s">
        <v>161</v>
      </c>
      <c r="L250" s="17" t="s">
        <v>161</v>
      </c>
      <c r="M250" s="10" t="s">
        <v>87</v>
      </c>
      <c r="N250" s="10" t="s">
        <v>1866</v>
      </c>
      <c r="O250" s="10" t="s">
        <v>1864</v>
      </c>
      <c r="P250" s="146">
        <v>45920</v>
      </c>
      <c r="Q250" s="34" t="s">
        <v>164</v>
      </c>
      <c r="R250" s="34"/>
      <c r="S250" s="27">
        <v>0</v>
      </c>
      <c r="T250" s="18" t="s">
        <v>1556</v>
      </c>
      <c r="U250" s="10"/>
      <c r="V250" s="10"/>
      <c r="W250" s="9" t="s">
        <v>356</v>
      </c>
      <c r="X250" s="9" t="s">
        <v>356</v>
      </c>
      <c r="Y250" s="14" t="e">
        <f t="shared" ca="1" si="7"/>
        <v>#VALUE!</v>
      </c>
      <c r="Z250" s="31"/>
      <c r="AA250" s="9" t="e">
        <f ca="1">IF(AND($T250&lt;&gt;"Cumplido", $Q250&lt;&gt;"", $R250=""), IF($Q250-TODAY()&lt;=[1]Parametros!$M$2, IF($Q250-TODAY()&gt;=0, "Sí", "Vencido"), "No"), IF(AND($T250&lt;&gt;"Cumplido", $Q250&lt;&gt;"", $R250&lt;&gt;""), IF($R250&gt;$Q250, "Incumplido", "Cumplido en plazo"), ""))</f>
        <v>#VALUE!</v>
      </c>
      <c r="AB250" s="14"/>
      <c r="AC250" s="9"/>
      <c r="AD250" s="9"/>
      <c r="AE250" s="9"/>
      <c r="AF250" s="9"/>
      <c r="AG250" s="9"/>
      <c r="AH250" s="9"/>
      <c r="AI250" s="32" t="s">
        <v>1272</v>
      </c>
      <c r="AJ250" s="33"/>
    </row>
    <row r="251" spans="1:36" ht="168.75" x14ac:dyDescent="0.3">
      <c r="A251" s="24" t="s">
        <v>43</v>
      </c>
      <c r="B251" s="25" t="s">
        <v>1267</v>
      </c>
      <c r="C251" s="48" t="s">
        <v>1632</v>
      </c>
      <c r="D251" s="117" t="s">
        <v>1919</v>
      </c>
      <c r="E251" s="10" t="s">
        <v>162</v>
      </c>
      <c r="F251" s="48" t="s">
        <v>262</v>
      </c>
      <c r="G251" s="36" t="s">
        <v>160</v>
      </c>
      <c r="H251" s="18" t="s">
        <v>221</v>
      </c>
      <c r="I251" s="48" t="s">
        <v>1637</v>
      </c>
      <c r="J251" s="10" t="s">
        <v>119</v>
      </c>
      <c r="K251" s="43" t="s">
        <v>163</v>
      </c>
      <c r="L251" s="51" t="s">
        <v>163</v>
      </c>
      <c r="M251" s="10" t="s">
        <v>87</v>
      </c>
      <c r="N251" s="10" t="s">
        <v>1866</v>
      </c>
      <c r="O251" s="10" t="s">
        <v>1864</v>
      </c>
      <c r="P251" s="146">
        <v>45921</v>
      </c>
      <c r="Q251" s="34" t="s">
        <v>164</v>
      </c>
      <c r="R251" s="34"/>
      <c r="S251" s="27">
        <v>0</v>
      </c>
      <c r="T251" s="18" t="s">
        <v>1556</v>
      </c>
      <c r="U251" s="10"/>
      <c r="V251" s="10"/>
      <c r="W251" s="9" t="s">
        <v>356</v>
      </c>
      <c r="X251" s="9" t="s">
        <v>356</v>
      </c>
      <c r="Y251" s="14" t="e">
        <f t="shared" ca="1" si="7"/>
        <v>#VALUE!</v>
      </c>
      <c r="Z251" s="31"/>
      <c r="AA251" s="9" t="e">
        <f ca="1">IF(AND($T251&lt;&gt;"Cumplido", $Q251&lt;&gt;"", $R251=""), IF($Q251-TODAY()&lt;=[1]Parametros!$M$2, IF($Q251-TODAY()&gt;=0, "Sí", "Vencido"), "No"), IF(AND($T251&lt;&gt;"Cumplido", $Q251&lt;&gt;"", $R251&lt;&gt;""), IF($R251&gt;$Q251, "Incumplido", "Cumplido en plazo"), ""))</f>
        <v>#VALUE!</v>
      </c>
      <c r="AB251" s="14"/>
      <c r="AC251" s="9"/>
      <c r="AD251" s="9"/>
      <c r="AE251" s="9"/>
      <c r="AF251" s="9"/>
      <c r="AG251" s="9"/>
      <c r="AH251" s="9"/>
      <c r="AI251" s="32" t="s">
        <v>1272</v>
      </c>
      <c r="AJ251" s="33"/>
    </row>
    <row r="252" spans="1:36" ht="168.75" x14ac:dyDescent="0.3">
      <c r="A252" s="24" t="s">
        <v>43</v>
      </c>
      <c r="B252" s="25" t="s">
        <v>1267</v>
      </c>
      <c r="C252" s="48" t="s">
        <v>1638</v>
      </c>
      <c r="D252" s="117" t="s">
        <v>1920</v>
      </c>
      <c r="E252" s="10" t="s">
        <v>165</v>
      </c>
      <c r="F252" s="48" t="s">
        <v>166</v>
      </c>
      <c r="G252" s="36" t="s">
        <v>160</v>
      </c>
      <c r="H252" s="18" t="s">
        <v>222</v>
      </c>
      <c r="I252" s="48" t="s">
        <v>1639</v>
      </c>
      <c r="J252" s="10" t="s">
        <v>119</v>
      </c>
      <c r="K252" s="43" t="s">
        <v>167</v>
      </c>
      <c r="L252" s="51" t="s">
        <v>167</v>
      </c>
      <c r="M252" s="10" t="s">
        <v>85</v>
      </c>
      <c r="N252" s="10" t="s">
        <v>1866</v>
      </c>
      <c r="O252" s="10" t="s">
        <v>1868</v>
      </c>
      <c r="P252" s="146">
        <v>45919</v>
      </c>
      <c r="Q252" s="34">
        <v>45961</v>
      </c>
      <c r="R252" s="34"/>
      <c r="S252" s="27">
        <v>0</v>
      </c>
      <c r="T252" s="141" t="s">
        <v>1887</v>
      </c>
      <c r="U252" s="10"/>
      <c r="V252" s="10"/>
      <c r="W252" s="9" t="s">
        <v>356</v>
      </c>
      <c r="X252" s="9" t="s">
        <v>356</v>
      </c>
      <c r="Y252" s="14">
        <f t="shared" ca="1" si="7"/>
        <v>61</v>
      </c>
      <c r="Z252" s="31"/>
      <c r="AA252" s="9" t="str">
        <f ca="1">IF(AND($T252&lt;&gt;"Cumplido", $Q252&lt;&gt;"", $R252=""), IF($Q252-TODAY()&lt;=[1]Parametros!$M$2, IF($Q252-TODAY()&gt;=0, "Sí", "Vencido"), "No"), IF(AND($T252&lt;&gt;"Cumplido", $Q252&lt;&gt;"", $R252&lt;&gt;""), IF($R252&gt;$Q252, "Incumplido", "Cumplido en plazo"), ""))</f>
        <v>Vencido</v>
      </c>
      <c r="AB252" s="14"/>
      <c r="AC252" s="9"/>
      <c r="AD252" s="9"/>
      <c r="AE252" s="9"/>
      <c r="AF252" s="9"/>
      <c r="AG252" s="9"/>
      <c r="AH252" s="9"/>
      <c r="AI252" s="32" t="s">
        <v>1272</v>
      </c>
      <c r="AJ252" s="33"/>
    </row>
    <row r="253" spans="1:36" ht="112.5" x14ac:dyDescent="0.3">
      <c r="A253" s="24" t="s">
        <v>43</v>
      </c>
      <c r="B253" s="25" t="s">
        <v>1267</v>
      </c>
      <c r="C253" s="48" t="s">
        <v>1632</v>
      </c>
      <c r="D253" s="26" t="s">
        <v>1640</v>
      </c>
      <c r="E253" s="10" t="s">
        <v>213</v>
      </c>
      <c r="F253" s="48" t="s">
        <v>263</v>
      </c>
      <c r="G253" s="36" t="s">
        <v>160</v>
      </c>
      <c r="H253" s="18" t="s">
        <v>223</v>
      </c>
      <c r="I253" s="48" t="s">
        <v>1641</v>
      </c>
      <c r="J253" s="10" t="s">
        <v>120</v>
      </c>
      <c r="K253" s="43" t="s">
        <v>290</v>
      </c>
      <c r="L253" s="51" t="s">
        <v>290</v>
      </c>
      <c r="M253" s="10" t="s">
        <v>86</v>
      </c>
      <c r="N253" s="10" t="s">
        <v>1865</v>
      </c>
      <c r="O253" s="10" t="s">
        <v>1864</v>
      </c>
      <c r="P253" s="146">
        <v>45920</v>
      </c>
      <c r="Q253" s="34">
        <v>45961</v>
      </c>
      <c r="R253" s="34"/>
      <c r="S253" s="27">
        <v>0</v>
      </c>
      <c r="T253" s="141" t="s">
        <v>1887</v>
      </c>
      <c r="U253" s="10"/>
      <c r="V253" s="10"/>
      <c r="W253" s="9" t="s">
        <v>356</v>
      </c>
      <c r="X253" s="9" t="s">
        <v>356</v>
      </c>
      <c r="Y253" s="14">
        <f t="shared" ca="1" si="7"/>
        <v>61</v>
      </c>
      <c r="Z253" s="31"/>
      <c r="AA253" s="9" t="str">
        <f ca="1">IF(AND($T253&lt;&gt;"Cumplido", $Q253&lt;&gt;"", $R253=""), IF($Q253-TODAY()&lt;=[1]Parametros!$M$2, IF($Q253-TODAY()&gt;=0, "Sí", "Vencido"), "No"), IF(AND($T253&lt;&gt;"Cumplido", $Q253&lt;&gt;"", $R253&lt;&gt;""), IF($R253&gt;$Q253, "Incumplido", "Cumplido en plazo"), ""))</f>
        <v>Vencido</v>
      </c>
      <c r="AB253" s="14"/>
      <c r="AC253" s="9"/>
      <c r="AD253" s="9"/>
      <c r="AE253" s="9"/>
      <c r="AF253" s="9"/>
      <c r="AG253" s="9"/>
      <c r="AH253" s="9"/>
      <c r="AI253" s="32" t="s">
        <v>1272</v>
      </c>
      <c r="AJ253" s="33"/>
    </row>
    <row r="254" spans="1:36" ht="168.75" x14ac:dyDescent="0.3">
      <c r="A254" s="24" t="s">
        <v>43</v>
      </c>
      <c r="B254" s="25" t="s">
        <v>1267</v>
      </c>
      <c r="C254" s="48" t="s">
        <v>1632</v>
      </c>
      <c r="D254" s="52" t="s">
        <v>293</v>
      </c>
      <c r="E254" s="10" t="s">
        <v>188</v>
      </c>
      <c r="F254" s="48" t="s">
        <v>189</v>
      </c>
      <c r="G254" s="36" t="s">
        <v>190</v>
      </c>
      <c r="H254" s="18" t="s">
        <v>224</v>
      </c>
      <c r="I254" s="48" t="s">
        <v>1642</v>
      </c>
      <c r="J254" s="10" t="s">
        <v>768</v>
      </c>
      <c r="K254" s="10">
        <v>1</v>
      </c>
      <c r="L254" s="53" t="s">
        <v>192</v>
      </c>
      <c r="M254" s="10" t="s">
        <v>347</v>
      </c>
      <c r="N254" s="10" t="s">
        <v>1829</v>
      </c>
      <c r="O254" s="10" t="s">
        <v>1829</v>
      </c>
      <c r="P254" s="146">
        <v>45931</v>
      </c>
      <c r="Q254" s="34">
        <v>46203</v>
      </c>
      <c r="R254" s="34"/>
      <c r="S254" s="27">
        <v>0</v>
      </c>
      <c r="T254" s="18" t="s">
        <v>1556</v>
      </c>
      <c r="U254" s="10"/>
      <c r="V254" s="10"/>
      <c r="W254" s="9" t="s">
        <v>356</v>
      </c>
      <c r="X254" s="9" t="s">
        <v>356</v>
      </c>
      <c r="Y254" s="14">
        <f t="shared" ca="1" si="7"/>
        <v>0</v>
      </c>
      <c r="Z254" s="31"/>
      <c r="AA254" s="9" t="str">
        <f ca="1">IF(AND($T254&lt;&gt;"Cumplido", $Q254&lt;&gt;"", $R254=""), IF($Q254-TODAY()&lt;=[1]Parametros!$M$2, IF($Q254-TODAY()&gt;=0, "Sí", "Vencido"), "No"), IF(AND($T254&lt;&gt;"Cumplido", $Q254&lt;&gt;"", $R254&lt;&gt;""), IF($R254&gt;$Q254, "Incumplido", "Cumplido en plazo"), ""))</f>
        <v>No</v>
      </c>
      <c r="AB254" s="14"/>
      <c r="AC254" s="9"/>
      <c r="AD254" s="9"/>
      <c r="AE254" s="9"/>
      <c r="AF254" s="9"/>
      <c r="AG254" s="9"/>
      <c r="AH254" s="9"/>
      <c r="AI254" s="32" t="s">
        <v>1272</v>
      </c>
      <c r="AJ254" s="33"/>
    </row>
    <row r="255" spans="1:36" ht="168.75" x14ac:dyDescent="0.3">
      <c r="A255" s="24" t="s">
        <v>43</v>
      </c>
      <c r="B255" s="25" t="s">
        <v>1267</v>
      </c>
      <c r="C255" s="48" t="s">
        <v>1638</v>
      </c>
      <c r="D255" s="52" t="s">
        <v>293</v>
      </c>
      <c r="E255" s="10" t="s">
        <v>188</v>
      </c>
      <c r="F255" s="48" t="s">
        <v>189</v>
      </c>
      <c r="G255" s="36" t="s">
        <v>190</v>
      </c>
      <c r="H255" s="18" t="s">
        <v>225</v>
      </c>
      <c r="I255" s="48" t="s">
        <v>1643</v>
      </c>
      <c r="J255" s="10" t="s">
        <v>119</v>
      </c>
      <c r="K255" s="10">
        <v>5</v>
      </c>
      <c r="L255" s="51" t="s">
        <v>193</v>
      </c>
      <c r="M255" s="10" t="s">
        <v>347</v>
      </c>
      <c r="N255" s="10" t="s">
        <v>1829</v>
      </c>
      <c r="O255" s="10" t="s">
        <v>1829</v>
      </c>
      <c r="P255" s="146">
        <v>45931</v>
      </c>
      <c r="Q255" s="34">
        <v>46203</v>
      </c>
      <c r="R255" s="34"/>
      <c r="S255" s="27">
        <v>0</v>
      </c>
      <c r="T255" s="18" t="s">
        <v>1556</v>
      </c>
      <c r="U255" s="10"/>
      <c r="V255" s="10"/>
      <c r="W255" s="9" t="s">
        <v>356</v>
      </c>
      <c r="X255" s="9" t="s">
        <v>356</v>
      </c>
      <c r="Y255" s="14">
        <f t="shared" ref="Y255:Y286" ca="1" si="8">IF(AND($R255="", $Q255&lt;&gt;""), MAX(0, TODAY()-$Q255), IF(AND($R255&lt;&gt;"", $Q255&lt;&gt;""), MAX(0, $R255-$Q255), ""))</f>
        <v>0</v>
      </c>
      <c r="Z255" s="31"/>
      <c r="AA255" s="9" t="str">
        <f ca="1">IF(AND($T255&lt;&gt;"Cumplido", $Q255&lt;&gt;"", $R255=""), IF($Q255-TODAY()&lt;=[1]Parametros!$M$2, IF($Q255-TODAY()&gt;=0, "Sí", "Vencido"), "No"), IF(AND($T255&lt;&gt;"Cumplido", $Q255&lt;&gt;"", $R255&lt;&gt;""), IF($R255&gt;$Q255, "Incumplido", "Cumplido en plazo"), ""))</f>
        <v>No</v>
      </c>
      <c r="AB255" s="14"/>
      <c r="AC255" s="9"/>
      <c r="AD255" s="9"/>
      <c r="AE255" s="9"/>
      <c r="AF255" s="9"/>
      <c r="AG255" s="9"/>
      <c r="AH255" s="9"/>
      <c r="AI255" s="32" t="s">
        <v>1272</v>
      </c>
      <c r="AJ255" s="33"/>
    </row>
    <row r="256" spans="1:36" ht="168.75" x14ac:dyDescent="0.3">
      <c r="A256" s="24" t="s">
        <v>43</v>
      </c>
      <c r="B256" s="25" t="s">
        <v>1267</v>
      </c>
      <c r="C256" s="48" t="s">
        <v>1638</v>
      </c>
      <c r="D256" s="52" t="s">
        <v>293</v>
      </c>
      <c r="E256" s="10" t="s">
        <v>188</v>
      </c>
      <c r="F256" s="48" t="s">
        <v>189</v>
      </c>
      <c r="G256" s="36" t="s">
        <v>190</v>
      </c>
      <c r="H256" s="18" t="s">
        <v>226</v>
      </c>
      <c r="I256" s="48" t="s">
        <v>1644</v>
      </c>
      <c r="J256" s="10" t="s">
        <v>768</v>
      </c>
      <c r="K256" s="10">
        <v>5</v>
      </c>
      <c r="L256" s="51" t="s">
        <v>194</v>
      </c>
      <c r="M256" s="10" t="s">
        <v>347</v>
      </c>
      <c r="N256" s="10" t="s">
        <v>1829</v>
      </c>
      <c r="O256" s="10" t="s">
        <v>1829</v>
      </c>
      <c r="P256" s="146">
        <v>45931</v>
      </c>
      <c r="Q256" s="34">
        <v>46203</v>
      </c>
      <c r="R256" s="34"/>
      <c r="S256" s="27">
        <v>0</v>
      </c>
      <c r="T256" s="18" t="s">
        <v>1556</v>
      </c>
      <c r="U256" s="10"/>
      <c r="V256" s="10"/>
      <c r="W256" s="9" t="s">
        <v>356</v>
      </c>
      <c r="X256" s="9" t="s">
        <v>356</v>
      </c>
      <c r="Y256" s="14">
        <f t="shared" ca="1" si="8"/>
        <v>0</v>
      </c>
      <c r="Z256" s="31"/>
      <c r="AA256" s="9" t="str">
        <f ca="1">IF(AND($T256&lt;&gt;"Cumplido", $Q256&lt;&gt;"", $R256=""), IF($Q256-TODAY()&lt;=[1]Parametros!$M$2, IF($Q256-TODAY()&gt;=0, "Sí", "Vencido"), "No"), IF(AND($T256&lt;&gt;"Cumplido", $Q256&lt;&gt;"", $R256&lt;&gt;""), IF($R256&gt;$Q256, "Incumplido", "Cumplido en plazo"), ""))</f>
        <v>No</v>
      </c>
      <c r="AB256" s="14"/>
      <c r="AC256" s="9"/>
      <c r="AD256" s="9"/>
      <c r="AE256" s="9"/>
      <c r="AF256" s="9"/>
      <c r="AG256" s="9"/>
      <c r="AH256" s="9"/>
      <c r="AI256" s="32" t="s">
        <v>1272</v>
      </c>
      <c r="AJ256" s="33"/>
    </row>
    <row r="257" spans="1:36" ht="131.25" x14ac:dyDescent="0.3">
      <c r="A257" s="24" t="s">
        <v>43</v>
      </c>
      <c r="B257" s="25" t="s">
        <v>1267</v>
      </c>
      <c r="C257" s="48" t="s">
        <v>1638</v>
      </c>
      <c r="D257" s="52" t="s">
        <v>294</v>
      </c>
      <c r="E257" s="10" t="s">
        <v>195</v>
      </c>
      <c r="F257" s="48" t="s">
        <v>264</v>
      </c>
      <c r="G257" s="36" t="s">
        <v>190</v>
      </c>
      <c r="H257" s="18" t="s">
        <v>227</v>
      </c>
      <c r="I257" s="48" t="s">
        <v>1645</v>
      </c>
      <c r="J257" s="10" t="s">
        <v>119</v>
      </c>
      <c r="K257" s="10">
        <v>1</v>
      </c>
      <c r="L257" s="51" t="s">
        <v>196</v>
      </c>
      <c r="M257" s="10" t="s">
        <v>347</v>
      </c>
      <c r="N257" s="10" t="s">
        <v>1829</v>
      </c>
      <c r="O257" s="10" t="s">
        <v>1829</v>
      </c>
      <c r="P257" s="146">
        <v>45931</v>
      </c>
      <c r="Q257" s="34">
        <v>46022</v>
      </c>
      <c r="R257" s="34"/>
      <c r="S257" s="27">
        <v>0</v>
      </c>
      <c r="T257" s="18" t="s">
        <v>1556</v>
      </c>
      <c r="U257" s="10"/>
      <c r="V257" s="10"/>
      <c r="W257" s="9" t="s">
        <v>356</v>
      </c>
      <c r="X257" s="9" t="s">
        <v>356</v>
      </c>
      <c r="Y257" s="14">
        <f t="shared" ca="1" si="8"/>
        <v>0</v>
      </c>
      <c r="Z257" s="31"/>
      <c r="AA257" s="9" t="str">
        <f ca="1">IF(AND($T257&lt;&gt;"Cumplido", $Q257&lt;&gt;"", $R257=""), IF($Q257-TODAY()&lt;=[1]Parametros!$M$2, IF($Q257-TODAY()&gt;=0, "Sí", "Vencido"), "No"), IF(AND($T257&lt;&gt;"Cumplido", $Q257&lt;&gt;"", $R257&lt;&gt;""), IF($R257&gt;$Q257, "Incumplido", "Cumplido en plazo"), ""))</f>
        <v>Sí</v>
      </c>
      <c r="AB257" s="14"/>
      <c r="AC257" s="9"/>
      <c r="AD257" s="9"/>
      <c r="AE257" s="9"/>
      <c r="AF257" s="9"/>
      <c r="AG257" s="9"/>
      <c r="AH257" s="9"/>
      <c r="AI257" s="32" t="s">
        <v>1272</v>
      </c>
      <c r="AJ257" s="33"/>
    </row>
    <row r="258" spans="1:36" ht="150" x14ac:dyDescent="0.3">
      <c r="A258" s="24" t="s">
        <v>43</v>
      </c>
      <c r="B258" s="25" t="s">
        <v>1267</v>
      </c>
      <c r="C258" s="48" t="s">
        <v>1638</v>
      </c>
      <c r="D258" s="117" t="s">
        <v>1921</v>
      </c>
      <c r="E258" s="10" t="s">
        <v>197</v>
      </c>
      <c r="F258" s="48" t="s">
        <v>198</v>
      </c>
      <c r="G258" s="36" t="s">
        <v>190</v>
      </c>
      <c r="H258" s="18" t="s">
        <v>228</v>
      </c>
      <c r="I258" s="48" t="s">
        <v>1646</v>
      </c>
      <c r="J258" s="10" t="s">
        <v>119</v>
      </c>
      <c r="K258" s="10">
        <v>1</v>
      </c>
      <c r="L258" s="53" t="s">
        <v>199</v>
      </c>
      <c r="M258" s="10" t="s">
        <v>347</v>
      </c>
      <c r="N258" s="10" t="s">
        <v>1829</v>
      </c>
      <c r="O258" s="10" t="s">
        <v>1829</v>
      </c>
      <c r="P258" s="146">
        <v>45931</v>
      </c>
      <c r="Q258" s="34">
        <v>46022</v>
      </c>
      <c r="R258" s="34"/>
      <c r="S258" s="27">
        <v>0</v>
      </c>
      <c r="T258" s="18" t="s">
        <v>1556</v>
      </c>
      <c r="U258" s="10"/>
      <c r="V258" s="10"/>
      <c r="W258" s="9" t="s">
        <v>356</v>
      </c>
      <c r="X258" s="9" t="s">
        <v>356</v>
      </c>
      <c r="Y258" s="14">
        <f t="shared" ca="1" si="8"/>
        <v>0</v>
      </c>
      <c r="Z258" s="31"/>
      <c r="AA258" s="9" t="str">
        <f ca="1">IF(AND($T258&lt;&gt;"Cumplido", $Q258&lt;&gt;"", $R258=""), IF($Q258-TODAY()&lt;=[1]Parametros!$M$2, IF($Q258-TODAY()&gt;=0, "Sí", "Vencido"), "No"), IF(AND($T258&lt;&gt;"Cumplido", $Q258&lt;&gt;"", $R258&lt;&gt;""), IF($R258&gt;$Q258, "Incumplido", "Cumplido en plazo"), ""))</f>
        <v>Sí</v>
      </c>
      <c r="AB258" s="14"/>
      <c r="AC258" s="9"/>
      <c r="AD258" s="9"/>
      <c r="AE258" s="9"/>
      <c r="AF258" s="9"/>
      <c r="AG258" s="9"/>
      <c r="AH258" s="9"/>
      <c r="AI258" s="32" t="s">
        <v>1272</v>
      </c>
      <c r="AJ258" s="33"/>
    </row>
    <row r="259" spans="1:36" ht="112.5" x14ac:dyDescent="0.3">
      <c r="A259" s="24" t="s">
        <v>43</v>
      </c>
      <c r="B259" s="10" t="s">
        <v>1557</v>
      </c>
      <c r="C259" s="48" t="s">
        <v>1638</v>
      </c>
      <c r="D259" s="52" t="s">
        <v>295</v>
      </c>
      <c r="E259" s="10" t="s">
        <v>168</v>
      </c>
      <c r="F259" s="48" t="s">
        <v>169</v>
      </c>
      <c r="G259" s="36" t="s">
        <v>160</v>
      </c>
      <c r="H259" s="18" t="s">
        <v>229</v>
      </c>
      <c r="I259" s="48" t="s">
        <v>1647</v>
      </c>
      <c r="J259" s="10" t="s">
        <v>768</v>
      </c>
      <c r="K259" s="46" t="s">
        <v>170</v>
      </c>
      <c r="L259" s="54" t="s">
        <v>170</v>
      </c>
      <c r="M259" s="10" t="s">
        <v>73</v>
      </c>
      <c r="N259" s="10" t="s">
        <v>1874</v>
      </c>
      <c r="O259" s="10" t="s">
        <v>1874</v>
      </c>
      <c r="P259" s="146">
        <v>45919</v>
      </c>
      <c r="Q259" s="34">
        <v>45961</v>
      </c>
      <c r="R259" s="34"/>
      <c r="S259" s="27">
        <v>0</v>
      </c>
      <c r="T259" s="141" t="s">
        <v>1887</v>
      </c>
      <c r="U259" s="10"/>
      <c r="V259" s="10"/>
      <c r="W259" s="9" t="s">
        <v>356</v>
      </c>
      <c r="X259" s="9" t="s">
        <v>356</v>
      </c>
      <c r="Y259" s="14">
        <f t="shared" ca="1" si="8"/>
        <v>61</v>
      </c>
      <c r="Z259" s="31"/>
      <c r="AA259" s="9" t="str">
        <f ca="1">IF(AND($T259&lt;&gt;"Cumplido", $Q259&lt;&gt;"", $R259=""), IF($Q259-TODAY()&lt;=[1]Parametros!$M$2, IF($Q259-TODAY()&gt;=0, "Sí", "Vencido"), "No"), IF(AND($T259&lt;&gt;"Cumplido", $Q259&lt;&gt;"", $R259&lt;&gt;""), IF($R259&gt;$Q259, "Incumplido", "Cumplido en plazo"), ""))</f>
        <v>Vencido</v>
      </c>
      <c r="AB259" s="14"/>
      <c r="AC259" s="9"/>
      <c r="AD259" s="9"/>
      <c r="AE259" s="9"/>
      <c r="AF259" s="9"/>
      <c r="AG259" s="9"/>
      <c r="AH259" s="9"/>
      <c r="AI259" s="32" t="s">
        <v>1272</v>
      </c>
      <c r="AJ259" s="33"/>
    </row>
    <row r="260" spans="1:36" ht="112.5" x14ac:dyDescent="0.3">
      <c r="A260" s="24" t="s">
        <v>43</v>
      </c>
      <c r="B260" s="10" t="s">
        <v>1557</v>
      </c>
      <c r="C260" s="48" t="s">
        <v>1638</v>
      </c>
      <c r="D260" s="52" t="s">
        <v>296</v>
      </c>
      <c r="E260" s="10" t="s">
        <v>214</v>
      </c>
      <c r="F260" s="48" t="s">
        <v>216</v>
      </c>
      <c r="G260" s="36" t="s">
        <v>160</v>
      </c>
      <c r="H260" s="18" t="s">
        <v>230</v>
      </c>
      <c r="I260" s="48" t="s">
        <v>1648</v>
      </c>
      <c r="J260" s="10" t="s">
        <v>768</v>
      </c>
      <c r="K260" s="43" t="s">
        <v>171</v>
      </c>
      <c r="L260" s="17" t="s">
        <v>265</v>
      </c>
      <c r="M260" s="10" t="s">
        <v>87</v>
      </c>
      <c r="N260" s="10" t="s">
        <v>1866</v>
      </c>
      <c r="O260" s="10" t="s">
        <v>1864</v>
      </c>
      <c r="P260" s="146">
        <v>45920</v>
      </c>
      <c r="Q260" s="34" t="s">
        <v>164</v>
      </c>
      <c r="R260" s="34"/>
      <c r="S260" s="27">
        <v>0</v>
      </c>
      <c r="T260" s="18" t="s">
        <v>1556</v>
      </c>
      <c r="U260" s="10"/>
      <c r="V260" s="10"/>
      <c r="W260" s="9" t="s">
        <v>356</v>
      </c>
      <c r="X260" s="9" t="s">
        <v>356</v>
      </c>
      <c r="Y260" s="14" t="e">
        <f t="shared" ca="1" si="8"/>
        <v>#VALUE!</v>
      </c>
      <c r="Z260" s="31"/>
      <c r="AA260" s="9" t="e">
        <f ca="1">IF(AND($T260&lt;&gt;"Cumplido", $Q260&lt;&gt;"", $R260=""), IF($Q260-TODAY()&lt;=[1]Parametros!$M$2, IF($Q260-TODAY()&gt;=0, "Sí", "Vencido"), "No"), IF(AND($T260&lt;&gt;"Cumplido", $Q260&lt;&gt;"", $R260&lt;&gt;""), IF($R260&gt;$Q260, "Incumplido", "Cumplido en plazo"), ""))</f>
        <v>#VALUE!</v>
      </c>
      <c r="AB260" s="14"/>
      <c r="AC260" s="9"/>
      <c r="AD260" s="9"/>
      <c r="AE260" s="9"/>
      <c r="AF260" s="9"/>
      <c r="AG260" s="9"/>
      <c r="AH260" s="9"/>
      <c r="AI260" s="32" t="s">
        <v>1272</v>
      </c>
      <c r="AJ260" s="33"/>
    </row>
    <row r="261" spans="1:36" ht="112.5" x14ac:dyDescent="0.3">
      <c r="A261" s="24" t="s">
        <v>43</v>
      </c>
      <c r="B261" s="10" t="s">
        <v>1557</v>
      </c>
      <c r="C261" s="48" t="s">
        <v>1638</v>
      </c>
      <c r="D261" s="52" t="s">
        <v>296</v>
      </c>
      <c r="E261" s="10" t="s">
        <v>214</v>
      </c>
      <c r="F261" s="48" t="s">
        <v>216</v>
      </c>
      <c r="G261" s="36" t="s">
        <v>160</v>
      </c>
      <c r="H261" s="18" t="s">
        <v>231</v>
      </c>
      <c r="I261" s="48" t="s">
        <v>1649</v>
      </c>
      <c r="J261" s="10" t="s">
        <v>119</v>
      </c>
      <c r="K261" s="43" t="s">
        <v>172</v>
      </c>
      <c r="L261" s="51" t="s">
        <v>173</v>
      </c>
      <c r="M261" s="10" t="s">
        <v>72</v>
      </c>
      <c r="N261" s="10" t="s">
        <v>1872</v>
      </c>
      <c r="O261" s="10" t="s">
        <v>1872</v>
      </c>
      <c r="P261" s="146">
        <v>45919</v>
      </c>
      <c r="Q261" s="34">
        <v>46081</v>
      </c>
      <c r="R261" s="34"/>
      <c r="S261" s="27">
        <v>0</v>
      </c>
      <c r="T261" s="18" t="s">
        <v>1556</v>
      </c>
      <c r="U261" s="10"/>
      <c r="V261" s="10"/>
      <c r="W261" s="9" t="s">
        <v>356</v>
      </c>
      <c r="X261" s="9" t="s">
        <v>356</v>
      </c>
      <c r="Y261" s="14">
        <f t="shared" ca="1" si="8"/>
        <v>0</v>
      </c>
      <c r="Z261" s="31"/>
      <c r="AA261" s="9" t="str">
        <f ca="1">IF(AND($T261&lt;&gt;"Cumplido", $Q261&lt;&gt;"", $R261=""), IF($Q261-TODAY()&lt;=[1]Parametros!$M$2, IF($Q261-TODAY()&gt;=0, "Sí", "Vencido"), "No"), IF(AND($T261&lt;&gt;"Cumplido", $Q261&lt;&gt;"", $R261&lt;&gt;""), IF($R261&gt;$Q261, "Incumplido", "Cumplido en plazo"), ""))</f>
        <v>Sí</v>
      </c>
      <c r="AB261" s="14"/>
      <c r="AC261" s="9"/>
      <c r="AD261" s="9"/>
      <c r="AE261" s="9"/>
      <c r="AF261" s="9"/>
      <c r="AG261" s="9"/>
      <c r="AH261" s="9"/>
      <c r="AI261" s="32" t="s">
        <v>1272</v>
      </c>
      <c r="AJ261" s="33"/>
    </row>
    <row r="262" spans="1:36" ht="112.5" x14ac:dyDescent="0.3">
      <c r="A262" s="24" t="s">
        <v>43</v>
      </c>
      <c r="B262" s="10" t="s">
        <v>1557</v>
      </c>
      <c r="C262" s="48" t="s">
        <v>1638</v>
      </c>
      <c r="D262" s="52" t="s">
        <v>297</v>
      </c>
      <c r="E262" s="10" t="s">
        <v>174</v>
      </c>
      <c r="F262" s="48" t="s">
        <v>175</v>
      </c>
      <c r="G262" s="36" t="s">
        <v>160</v>
      </c>
      <c r="H262" s="18" t="s">
        <v>232</v>
      </c>
      <c r="I262" s="48" t="s">
        <v>1650</v>
      </c>
      <c r="J262" s="10" t="s">
        <v>768</v>
      </c>
      <c r="K262" s="43" t="s">
        <v>176</v>
      </c>
      <c r="L262" s="51" t="s">
        <v>176</v>
      </c>
      <c r="M262" s="10" t="s">
        <v>84</v>
      </c>
      <c r="N262" s="10" t="s">
        <v>1866</v>
      </c>
      <c r="O262" s="10" t="s">
        <v>1864</v>
      </c>
      <c r="P262" s="146">
        <v>45919</v>
      </c>
      <c r="Q262" s="34">
        <v>46081</v>
      </c>
      <c r="R262" s="34"/>
      <c r="S262" s="27">
        <v>0</v>
      </c>
      <c r="T262" s="18" t="s">
        <v>1556</v>
      </c>
      <c r="U262" s="10"/>
      <c r="V262" s="10"/>
      <c r="W262" s="9" t="s">
        <v>356</v>
      </c>
      <c r="X262" s="9" t="s">
        <v>356</v>
      </c>
      <c r="Y262" s="14">
        <f t="shared" ca="1" si="8"/>
        <v>0</v>
      </c>
      <c r="Z262" s="31"/>
      <c r="AA262" s="9" t="str">
        <f ca="1">IF(AND($T262&lt;&gt;"Cumplido", $Q262&lt;&gt;"", $R262=""), IF($Q262-TODAY()&lt;=[1]Parametros!$M$2, IF($Q262-TODAY()&gt;=0, "Sí", "Vencido"), "No"), IF(AND($T262&lt;&gt;"Cumplido", $Q262&lt;&gt;"", $R262&lt;&gt;""), IF($R262&gt;$Q262, "Incumplido", "Cumplido en plazo"), ""))</f>
        <v>Sí</v>
      </c>
      <c r="AB262" s="14"/>
      <c r="AC262" s="9"/>
      <c r="AD262" s="9"/>
      <c r="AE262" s="9"/>
      <c r="AF262" s="9"/>
      <c r="AG262" s="9"/>
      <c r="AH262" s="9"/>
      <c r="AI262" s="32" t="s">
        <v>1272</v>
      </c>
      <c r="AJ262" s="33"/>
    </row>
    <row r="263" spans="1:36" ht="112.5" x14ac:dyDescent="0.3">
      <c r="A263" s="24" t="s">
        <v>43</v>
      </c>
      <c r="B263" s="10" t="s">
        <v>1557</v>
      </c>
      <c r="C263" s="48" t="s">
        <v>1638</v>
      </c>
      <c r="D263" s="117" t="s">
        <v>1922</v>
      </c>
      <c r="E263" s="10" t="s">
        <v>177</v>
      </c>
      <c r="F263" s="48" t="s">
        <v>178</v>
      </c>
      <c r="G263" s="36" t="s">
        <v>160</v>
      </c>
      <c r="H263" s="18" t="s">
        <v>233</v>
      </c>
      <c r="I263" s="48" t="s">
        <v>1651</v>
      </c>
      <c r="J263" s="10" t="s">
        <v>119</v>
      </c>
      <c r="K263" s="46" t="s">
        <v>266</v>
      </c>
      <c r="L263" s="54" t="s">
        <v>266</v>
      </c>
      <c r="M263" s="10" t="s">
        <v>87</v>
      </c>
      <c r="N263" s="10" t="s">
        <v>1866</v>
      </c>
      <c r="O263" s="10" t="s">
        <v>1864</v>
      </c>
      <c r="P263" s="146">
        <v>45919</v>
      </c>
      <c r="Q263" s="34" t="s">
        <v>164</v>
      </c>
      <c r="R263" s="34"/>
      <c r="S263" s="27">
        <v>0</v>
      </c>
      <c r="T263" s="18" t="s">
        <v>1556</v>
      </c>
      <c r="U263" s="10"/>
      <c r="V263" s="10"/>
      <c r="W263" s="9" t="s">
        <v>356</v>
      </c>
      <c r="X263" s="9" t="s">
        <v>356</v>
      </c>
      <c r="Y263" s="14" t="e">
        <f t="shared" ca="1" si="8"/>
        <v>#VALUE!</v>
      </c>
      <c r="Z263" s="31"/>
      <c r="AA263" s="9" t="e">
        <f ca="1">IF(AND($T263&lt;&gt;"Cumplido", $Q263&lt;&gt;"", $R263=""), IF($Q263-TODAY()&lt;=[1]Parametros!$M$2, IF($Q263-TODAY()&gt;=0, "Sí", "Vencido"), "No"), IF(AND($T263&lt;&gt;"Cumplido", $Q263&lt;&gt;"", $R263&lt;&gt;""), IF($R263&gt;$Q263, "Incumplido", "Cumplido en plazo"), ""))</f>
        <v>#VALUE!</v>
      </c>
      <c r="AB263" s="14"/>
      <c r="AC263" s="9"/>
      <c r="AD263" s="9"/>
      <c r="AE263" s="9"/>
      <c r="AF263" s="9"/>
      <c r="AG263" s="9"/>
      <c r="AH263" s="9"/>
      <c r="AI263" s="32" t="s">
        <v>1272</v>
      </c>
      <c r="AJ263" s="33"/>
    </row>
    <row r="264" spans="1:36" ht="131.25" x14ac:dyDescent="0.3">
      <c r="A264" s="24" t="s">
        <v>43</v>
      </c>
      <c r="B264" s="25" t="s">
        <v>1268</v>
      </c>
      <c r="C264" s="48" t="s">
        <v>1638</v>
      </c>
      <c r="D264" s="117" t="s">
        <v>1923</v>
      </c>
      <c r="E264" s="10" t="s">
        <v>179</v>
      </c>
      <c r="F264" s="48" t="s">
        <v>180</v>
      </c>
      <c r="G264" s="36" t="s">
        <v>160</v>
      </c>
      <c r="H264" s="18" t="s">
        <v>234</v>
      </c>
      <c r="I264" s="48" t="s">
        <v>1652</v>
      </c>
      <c r="J264" s="10" t="s">
        <v>120</v>
      </c>
      <c r="K264" s="43" t="s">
        <v>181</v>
      </c>
      <c r="L264" s="17" t="s">
        <v>267</v>
      </c>
      <c r="M264" s="10" t="s">
        <v>72</v>
      </c>
      <c r="N264" s="10" t="s">
        <v>1872</v>
      </c>
      <c r="O264" s="10" t="s">
        <v>1872</v>
      </c>
      <c r="P264" s="146">
        <v>45919</v>
      </c>
      <c r="Q264" s="34" t="s">
        <v>182</v>
      </c>
      <c r="R264" s="34"/>
      <c r="S264" s="27">
        <v>0</v>
      </c>
      <c r="T264" s="18" t="s">
        <v>1556</v>
      </c>
      <c r="U264" s="10"/>
      <c r="V264" s="10"/>
      <c r="W264" s="9" t="s">
        <v>356</v>
      </c>
      <c r="X264" s="9" t="s">
        <v>356</v>
      </c>
      <c r="Y264" s="14" t="e">
        <f t="shared" ca="1" si="8"/>
        <v>#VALUE!</v>
      </c>
      <c r="Z264" s="31"/>
      <c r="AA264" s="9" t="e">
        <f ca="1">IF(AND($T264&lt;&gt;"Cumplido", $Q264&lt;&gt;"", $R264=""), IF($Q264-TODAY()&lt;=[1]Parametros!$M$2, IF($Q264-TODAY()&gt;=0, "Sí", "Vencido"), "No"), IF(AND($T264&lt;&gt;"Cumplido", $Q264&lt;&gt;"", $R264&lt;&gt;""), IF($R264&gt;$Q264, "Incumplido", "Cumplido en plazo"), ""))</f>
        <v>#VALUE!</v>
      </c>
      <c r="AB264" s="14"/>
      <c r="AC264" s="9"/>
      <c r="AD264" s="9"/>
      <c r="AE264" s="9"/>
      <c r="AF264" s="9"/>
      <c r="AG264" s="9"/>
      <c r="AH264" s="9"/>
      <c r="AI264" s="32" t="s">
        <v>1272</v>
      </c>
      <c r="AJ264" s="33"/>
    </row>
    <row r="265" spans="1:36" ht="112.5" x14ac:dyDescent="0.3">
      <c r="A265" s="24" t="s">
        <v>43</v>
      </c>
      <c r="B265" s="25" t="s">
        <v>1268</v>
      </c>
      <c r="C265" s="48" t="s">
        <v>1638</v>
      </c>
      <c r="D265" s="26" t="s">
        <v>1653</v>
      </c>
      <c r="E265" s="10" t="s">
        <v>183</v>
      </c>
      <c r="F265" s="48" t="s">
        <v>268</v>
      </c>
      <c r="G265" s="36" t="s">
        <v>160</v>
      </c>
      <c r="H265" s="18" t="s">
        <v>235</v>
      </c>
      <c r="I265" s="48" t="s">
        <v>1654</v>
      </c>
      <c r="J265" s="10" t="s">
        <v>768</v>
      </c>
      <c r="K265" s="43" t="s">
        <v>269</v>
      </c>
      <c r="L265" s="51" t="s">
        <v>269</v>
      </c>
      <c r="M265" s="10" t="s">
        <v>86</v>
      </c>
      <c r="N265" s="10" t="s">
        <v>1865</v>
      </c>
      <c r="O265" s="10" t="s">
        <v>1864</v>
      </c>
      <c r="P265" s="146">
        <v>45919</v>
      </c>
      <c r="Q265" s="34" t="s">
        <v>182</v>
      </c>
      <c r="R265" s="34"/>
      <c r="S265" s="27">
        <v>0</v>
      </c>
      <c r="T265" s="18" t="s">
        <v>1556</v>
      </c>
      <c r="U265" s="10"/>
      <c r="V265" s="10"/>
      <c r="W265" s="9" t="s">
        <v>356</v>
      </c>
      <c r="X265" s="9" t="s">
        <v>356</v>
      </c>
      <c r="Y265" s="14" t="e">
        <f t="shared" ca="1" si="8"/>
        <v>#VALUE!</v>
      </c>
      <c r="Z265" s="31"/>
      <c r="AA265" s="9" t="e">
        <f ca="1">IF(AND($T265&lt;&gt;"Cumplido", $Q265&lt;&gt;"", $R265=""), IF($Q265-TODAY()&lt;=[1]Parametros!$M$2, IF($Q265-TODAY()&gt;=0, "Sí", "Vencido"), "No"), IF(AND($T265&lt;&gt;"Cumplido", $Q265&lt;&gt;"", $R265&lt;&gt;""), IF($R265&gt;$Q265, "Incumplido", "Cumplido en plazo"), ""))</f>
        <v>#VALUE!</v>
      </c>
      <c r="AB265" s="14"/>
      <c r="AC265" s="9"/>
      <c r="AD265" s="9"/>
      <c r="AE265" s="9"/>
      <c r="AF265" s="9"/>
      <c r="AG265" s="9"/>
      <c r="AH265" s="9"/>
      <c r="AI265" s="32" t="s">
        <v>1272</v>
      </c>
      <c r="AJ265" s="33"/>
    </row>
    <row r="266" spans="1:36" ht="206.25" x14ac:dyDescent="0.3">
      <c r="A266" s="24" t="s">
        <v>43</v>
      </c>
      <c r="B266" s="25" t="s">
        <v>1268</v>
      </c>
      <c r="C266" s="48" t="s">
        <v>1638</v>
      </c>
      <c r="D266" s="117" t="s">
        <v>1924</v>
      </c>
      <c r="E266" s="10" t="s">
        <v>215</v>
      </c>
      <c r="F266" s="48" t="s">
        <v>270</v>
      </c>
      <c r="G266" s="36" t="s">
        <v>160</v>
      </c>
      <c r="H266" s="18" t="s">
        <v>236</v>
      </c>
      <c r="I266" s="48" t="s">
        <v>1655</v>
      </c>
      <c r="J266" s="10" t="s">
        <v>119</v>
      </c>
      <c r="K266" s="43">
        <v>1</v>
      </c>
      <c r="L266" s="51" t="s">
        <v>271</v>
      </c>
      <c r="M266" s="10" t="s">
        <v>86</v>
      </c>
      <c r="N266" s="10" t="s">
        <v>1865</v>
      </c>
      <c r="O266" s="10" t="s">
        <v>1864</v>
      </c>
      <c r="P266" s="146">
        <v>45919</v>
      </c>
      <c r="Q266" s="34" t="s">
        <v>182</v>
      </c>
      <c r="R266" s="34"/>
      <c r="S266" s="27">
        <v>0</v>
      </c>
      <c r="T266" s="18" t="s">
        <v>1556</v>
      </c>
      <c r="U266" s="10"/>
      <c r="V266" s="10"/>
      <c r="W266" s="9" t="s">
        <v>356</v>
      </c>
      <c r="X266" s="9" t="s">
        <v>356</v>
      </c>
      <c r="Y266" s="14" t="e">
        <f t="shared" ca="1" si="8"/>
        <v>#VALUE!</v>
      </c>
      <c r="Z266" s="31"/>
      <c r="AA266" s="9" t="e">
        <f ca="1">IF(AND($T266&lt;&gt;"Cumplido", $Q266&lt;&gt;"", $R266=""), IF($Q266-TODAY()&lt;=[1]Parametros!$M$2, IF($Q266-TODAY()&gt;=0, "Sí", "Vencido"), "No"), IF(AND($T266&lt;&gt;"Cumplido", $Q266&lt;&gt;"", $R266&lt;&gt;""), IF($R266&gt;$Q266, "Incumplido", "Cumplido en plazo"), ""))</f>
        <v>#VALUE!</v>
      </c>
      <c r="AB266" s="14"/>
      <c r="AC266" s="9"/>
      <c r="AD266" s="9"/>
      <c r="AE266" s="9"/>
      <c r="AF266" s="9"/>
      <c r="AG266" s="9"/>
      <c r="AH266" s="9"/>
      <c r="AI266" s="32" t="s">
        <v>1272</v>
      </c>
      <c r="AJ266" s="33"/>
    </row>
    <row r="267" spans="1:36" ht="131.25" x14ac:dyDescent="0.3">
      <c r="A267" s="24" t="s">
        <v>43</v>
      </c>
      <c r="B267" s="25" t="s">
        <v>1268</v>
      </c>
      <c r="C267" s="48" t="s">
        <v>1638</v>
      </c>
      <c r="D267" s="26" t="s">
        <v>1656</v>
      </c>
      <c r="E267" s="10" t="s">
        <v>184</v>
      </c>
      <c r="F267" s="48" t="s">
        <v>272</v>
      </c>
      <c r="G267" s="36" t="s">
        <v>160</v>
      </c>
      <c r="H267" s="18" t="s">
        <v>237</v>
      </c>
      <c r="I267" s="48" t="s">
        <v>1657</v>
      </c>
      <c r="J267" s="10" t="s">
        <v>768</v>
      </c>
      <c r="K267" s="43" t="s">
        <v>290</v>
      </c>
      <c r="L267" s="51" t="s">
        <v>290</v>
      </c>
      <c r="M267" s="10" t="s">
        <v>84</v>
      </c>
      <c r="N267" s="10" t="s">
        <v>1866</v>
      </c>
      <c r="O267" s="10" t="s">
        <v>1864</v>
      </c>
      <c r="P267" s="146">
        <v>45919</v>
      </c>
      <c r="Q267" s="34" t="s">
        <v>182</v>
      </c>
      <c r="R267" s="34"/>
      <c r="S267" s="27">
        <v>0</v>
      </c>
      <c r="T267" s="18" t="s">
        <v>1556</v>
      </c>
      <c r="U267" s="10"/>
      <c r="V267" s="10"/>
      <c r="W267" s="9" t="s">
        <v>356</v>
      </c>
      <c r="X267" s="9" t="s">
        <v>356</v>
      </c>
      <c r="Y267" s="14" t="e">
        <f t="shared" ca="1" si="8"/>
        <v>#VALUE!</v>
      </c>
      <c r="Z267" s="31"/>
      <c r="AA267" s="9" t="e">
        <f ca="1">IF(AND($T267&lt;&gt;"Cumplido", $Q267&lt;&gt;"", $R267=""), IF($Q267-TODAY()&lt;=[1]Parametros!$M$2, IF($Q267-TODAY()&gt;=0, "Sí", "Vencido"), "No"), IF(AND($T267&lt;&gt;"Cumplido", $Q267&lt;&gt;"", $R267&lt;&gt;""), IF($R267&gt;$Q267, "Incumplido", "Cumplido en plazo"), ""))</f>
        <v>#VALUE!</v>
      </c>
      <c r="AB267" s="14"/>
      <c r="AC267" s="9"/>
      <c r="AD267" s="9"/>
      <c r="AE267" s="9"/>
      <c r="AF267" s="9"/>
      <c r="AG267" s="9"/>
      <c r="AH267" s="9"/>
      <c r="AI267" s="32" t="s">
        <v>1272</v>
      </c>
      <c r="AJ267" s="33"/>
    </row>
    <row r="268" spans="1:36" ht="112.5" x14ac:dyDescent="0.3">
      <c r="A268" s="24" t="s">
        <v>43</v>
      </c>
      <c r="B268" s="25" t="s">
        <v>1268</v>
      </c>
      <c r="C268" s="48" t="s">
        <v>1638</v>
      </c>
      <c r="D268" s="52" t="s">
        <v>298</v>
      </c>
      <c r="E268" s="10" t="s">
        <v>185</v>
      </c>
      <c r="F268" s="48" t="s">
        <v>186</v>
      </c>
      <c r="G268" s="36" t="s">
        <v>160</v>
      </c>
      <c r="H268" s="18" t="s">
        <v>238</v>
      </c>
      <c r="I268" s="48" t="s">
        <v>1658</v>
      </c>
      <c r="J268" s="10" t="s">
        <v>768</v>
      </c>
      <c r="K268" s="43">
        <v>1</v>
      </c>
      <c r="L268" s="51" t="s">
        <v>187</v>
      </c>
      <c r="M268" s="10" t="s">
        <v>86</v>
      </c>
      <c r="N268" s="10" t="s">
        <v>1865</v>
      </c>
      <c r="O268" s="10" t="s">
        <v>1864</v>
      </c>
      <c r="P268" s="146">
        <v>45919</v>
      </c>
      <c r="Q268" s="34" t="s">
        <v>182</v>
      </c>
      <c r="R268" s="34"/>
      <c r="S268" s="27">
        <v>0</v>
      </c>
      <c r="T268" s="18" t="s">
        <v>1556</v>
      </c>
      <c r="U268" s="10"/>
      <c r="V268" s="10"/>
      <c r="W268" s="9" t="s">
        <v>356</v>
      </c>
      <c r="X268" s="9" t="s">
        <v>356</v>
      </c>
      <c r="Y268" s="14" t="e">
        <f t="shared" ca="1" si="8"/>
        <v>#VALUE!</v>
      </c>
      <c r="Z268" s="31"/>
      <c r="AA268" s="9" t="e">
        <f ca="1">IF(AND($T268&lt;&gt;"Cumplido", $Q268&lt;&gt;"", $R268=""), IF($Q268-TODAY()&lt;=[1]Parametros!$M$2, IF($Q268-TODAY()&gt;=0, "Sí", "Vencido"), "No"), IF(AND($T268&lt;&gt;"Cumplido", $Q268&lt;&gt;"", $R268&lt;&gt;""), IF($R268&gt;$Q268, "Incumplido", "Cumplido en plazo"), ""))</f>
        <v>#VALUE!</v>
      </c>
      <c r="AB268" s="14"/>
      <c r="AC268" s="9"/>
      <c r="AD268" s="9"/>
      <c r="AE268" s="9"/>
      <c r="AF268" s="9"/>
      <c r="AG268" s="9"/>
      <c r="AH268" s="9"/>
      <c r="AI268" s="32" t="s">
        <v>1272</v>
      </c>
      <c r="AJ268" s="33"/>
    </row>
    <row r="269" spans="1:36" ht="281.25" x14ac:dyDescent="0.3">
      <c r="A269" s="24" t="s">
        <v>43</v>
      </c>
      <c r="B269" s="25" t="s">
        <v>1268</v>
      </c>
      <c r="C269" s="48" t="s">
        <v>1638</v>
      </c>
      <c r="D269" s="117" t="s">
        <v>1925</v>
      </c>
      <c r="E269" s="10" t="s">
        <v>273</v>
      </c>
      <c r="F269" s="48" t="s">
        <v>142</v>
      </c>
      <c r="G269" s="36" t="s">
        <v>217</v>
      </c>
      <c r="H269" s="18" t="s">
        <v>239</v>
      </c>
      <c r="I269" s="48" t="s">
        <v>1659</v>
      </c>
      <c r="J269" s="10" t="s">
        <v>771</v>
      </c>
      <c r="K269" s="46">
        <v>1</v>
      </c>
      <c r="L269" s="17" t="s">
        <v>143</v>
      </c>
      <c r="M269" s="10" t="s">
        <v>80</v>
      </c>
      <c r="N269" s="10" t="s">
        <v>1860</v>
      </c>
      <c r="O269" s="10" t="s">
        <v>1860</v>
      </c>
      <c r="P269" s="146">
        <v>45918</v>
      </c>
      <c r="Q269" s="34">
        <v>45930</v>
      </c>
      <c r="R269" s="34"/>
      <c r="S269" s="27">
        <v>0</v>
      </c>
      <c r="T269" s="141" t="s">
        <v>1887</v>
      </c>
      <c r="U269" s="10"/>
      <c r="V269" s="10"/>
      <c r="W269" s="9" t="s">
        <v>356</v>
      </c>
      <c r="X269" s="9" t="s">
        <v>356</v>
      </c>
      <c r="Y269" s="14">
        <f t="shared" ca="1" si="8"/>
        <v>92</v>
      </c>
      <c r="Z269" s="31"/>
      <c r="AA269" s="9" t="str">
        <f ca="1">IF(AND($T269&lt;&gt;"Cumplido", $Q269&lt;&gt;"", $R269=""), IF($Q269-TODAY()&lt;=[1]Parametros!$M$2, IF($Q269-TODAY()&gt;=0, "Sí", "Vencido"), "No"), IF(AND($T269&lt;&gt;"Cumplido", $Q269&lt;&gt;"", $R269&lt;&gt;""), IF($R269&gt;$Q269, "Incumplido", "Cumplido en plazo"), ""))</f>
        <v>Vencido</v>
      </c>
      <c r="AB269" s="14"/>
      <c r="AC269" s="9"/>
      <c r="AD269" s="9"/>
      <c r="AE269" s="9"/>
      <c r="AF269" s="9"/>
      <c r="AG269" s="9"/>
      <c r="AH269" s="9"/>
      <c r="AI269" s="32" t="s">
        <v>1272</v>
      </c>
      <c r="AJ269" s="33"/>
    </row>
    <row r="270" spans="1:36" ht="281.25" x14ac:dyDescent="0.3">
      <c r="A270" s="24" t="s">
        <v>43</v>
      </c>
      <c r="B270" s="25" t="s">
        <v>1268</v>
      </c>
      <c r="C270" s="48" t="s">
        <v>1638</v>
      </c>
      <c r="D270" s="117" t="s">
        <v>1925</v>
      </c>
      <c r="E270" s="10" t="s">
        <v>273</v>
      </c>
      <c r="F270" s="48" t="s">
        <v>142</v>
      </c>
      <c r="G270" s="36" t="s">
        <v>217</v>
      </c>
      <c r="H270" s="18" t="s">
        <v>240</v>
      </c>
      <c r="I270" s="48" t="s">
        <v>1660</v>
      </c>
      <c r="J270" s="10" t="s">
        <v>768</v>
      </c>
      <c r="K270" s="9">
        <v>7</v>
      </c>
      <c r="L270" s="7" t="s">
        <v>144</v>
      </c>
      <c r="M270" s="10" t="s">
        <v>80</v>
      </c>
      <c r="N270" s="10" t="s">
        <v>1860</v>
      </c>
      <c r="O270" s="10" t="s">
        <v>1860</v>
      </c>
      <c r="P270" s="140">
        <v>45918</v>
      </c>
      <c r="Q270" s="15">
        <v>45961</v>
      </c>
      <c r="R270" s="15"/>
      <c r="S270" s="27">
        <v>0</v>
      </c>
      <c r="T270" s="141" t="s">
        <v>1887</v>
      </c>
      <c r="U270" s="29"/>
      <c r="V270" s="29"/>
      <c r="W270" s="9" t="s">
        <v>356</v>
      </c>
      <c r="X270" s="9" t="s">
        <v>356</v>
      </c>
      <c r="Y270" s="14">
        <f t="shared" ca="1" si="8"/>
        <v>61</v>
      </c>
      <c r="Z270" s="31"/>
      <c r="AA270" s="9" t="str">
        <f ca="1">IF(AND($T270&lt;&gt;"Cumplido", $Q270&lt;&gt;"", $R270=""), IF($Q270-TODAY()&lt;=[1]Parametros!$M$2, IF($Q270-TODAY()&gt;=0, "Sí", "Vencido"), "No"), IF(AND($T270&lt;&gt;"Cumplido", $Q270&lt;&gt;"", $R270&lt;&gt;""), IF($R270&gt;$Q270, "Incumplido", "Cumplido en plazo"), ""))</f>
        <v>Vencido</v>
      </c>
      <c r="AB270" s="9"/>
      <c r="AC270" s="9"/>
      <c r="AD270" s="9"/>
      <c r="AE270" s="9"/>
      <c r="AF270" s="9"/>
      <c r="AG270" s="9"/>
      <c r="AH270" s="9"/>
      <c r="AI270" s="32" t="s">
        <v>1272</v>
      </c>
      <c r="AJ270" s="39"/>
    </row>
    <row r="271" spans="1:36" ht="225" x14ac:dyDescent="0.3">
      <c r="A271" s="24" t="s">
        <v>43</v>
      </c>
      <c r="B271" s="25" t="s">
        <v>1268</v>
      </c>
      <c r="C271" s="48" t="s">
        <v>1638</v>
      </c>
      <c r="D271" s="26" t="s">
        <v>1661</v>
      </c>
      <c r="E271" s="10" t="s">
        <v>273</v>
      </c>
      <c r="F271" s="48" t="s">
        <v>274</v>
      </c>
      <c r="G271" s="36" t="s">
        <v>217</v>
      </c>
      <c r="H271" s="18" t="s">
        <v>241</v>
      </c>
      <c r="I271" s="48" t="s">
        <v>1662</v>
      </c>
      <c r="J271" s="10" t="s">
        <v>771</v>
      </c>
      <c r="K271" s="9">
        <v>1</v>
      </c>
      <c r="L271" s="17" t="s">
        <v>275</v>
      </c>
      <c r="M271" s="10" t="s">
        <v>80</v>
      </c>
      <c r="N271" s="10" t="s">
        <v>1860</v>
      </c>
      <c r="O271" s="10" t="s">
        <v>1860</v>
      </c>
      <c r="P271" s="140">
        <v>45918</v>
      </c>
      <c r="Q271" s="15">
        <v>45930</v>
      </c>
      <c r="R271" s="15"/>
      <c r="S271" s="27">
        <v>0</v>
      </c>
      <c r="T271" s="141" t="s">
        <v>1887</v>
      </c>
      <c r="U271" s="29"/>
      <c r="V271" s="29"/>
      <c r="W271" s="9" t="s">
        <v>356</v>
      </c>
      <c r="X271" s="9" t="s">
        <v>356</v>
      </c>
      <c r="Y271" s="14">
        <f t="shared" ca="1" si="8"/>
        <v>92</v>
      </c>
      <c r="Z271" s="31"/>
      <c r="AA271" s="9" t="str">
        <f ca="1">IF(AND($T271&lt;&gt;"Cumplido", $Q271&lt;&gt;"", $R271=""), IF($Q271-TODAY()&lt;=[1]Parametros!$M$2, IF($Q271-TODAY()&gt;=0, "Sí", "Vencido"), "No"), IF(AND($T271&lt;&gt;"Cumplido", $Q271&lt;&gt;"", $R271&lt;&gt;""), IF($R271&gt;$Q271, "Incumplido", "Cumplido en plazo"), ""))</f>
        <v>Vencido</v>
      </c>
      <c r="AB271" s="9"/>
      <c r="AC271" s="9"/>
      <c r="AD271" s="9"/>
      <c r="AE271" s="9"/>
      <c r="AF271" s="9"/>
      <c r="AG271" s="9"/>
      <c r="AH271" s="9"/>
      <c r="AI271" s="32" t="s">
        <v>1272</v>
      </c>
      <c r="AJ271" s="39"/>
    </row>
    <row r="272" spans="1:36" ht="243.75" x14ac:dyDescent="0.3">
      <c r="A272" s="24" t="s">
        <v>43</v>
      </c>
      <c r="B272" s="25" t="s">
        <v>1268</v>
      </c>
      <c r="C272" s="48" t="s">
        <v>1638</v>
      </c>
      <c r="D272" s="26" t="s">
        <v>1663</v>
      </c>
      <c r="E272" s="10" t="s">
        <v>273</v>
      </c>
      <c r="F272" s="48" t="s">
        <v>274</v>
      </c>
      <c r="G272" s="36" t="s">
        <v>217</v>
      </c>
      <c r="H272" s="18" t="s">
        <v>242</v>
      </c>
      <c r="I272" s="48" t="s">
        <v>1664</v>
      </c>
      <c r="J272" s="10" t="s">
        <v>768</v>
      </c>
      <c r="K272" s="9">
        <v>7</v>
      </c>
      <c r="L272" s="7" t="s">
        <v>276</v>
      </c>
      <c r="M272" s="10" t="s">
        <v>80</v>
      </c>
      <c r="N272" s="10" t="s">
        <v>1860</v>
      </c>
      <c r="O272" s="10" t="s">
        <v>1860</v>
      </c>
      <c r="P272" s="140">
        <v>45918</v>
      </c>
      <c r="Q272" s="15">
        <v>45961</v>
      </c>
      <c r="R272" s="15"/>
      <c r="S272" s="27">
        <v>0</v>
      </c>
      <c r="T272" s="141" t="s">
        <v>1887</v>
      </c>
      <c r="U272" s="29"/>
      <c r="V272" s="29"/>
      <c r="W272" s="9" t="s">
        <v>356</v>
      </c>
      <c r="X272" s="9" t="s">
        <v>356</v>
      </c>
      <c r="Y272" s="14">
        <f t="shared" ca="1" si="8"/>
        <v>61</v>
      </c>
      <c r="Z272" s="31"/>
      <c r="AA272" s="9" t="str">
        <f ca="1">IF(AND($T272&lt;&gt;"Cumplido", $Q272&lt;&gt;"", $R272=""), IF($Q272-TODAY()&lt;=[1]Parametros!$M$2, IF($Q272-TODAY()&gt;=0, "Sí", "Vencido"), "No"), IF(AND($T272&lt;&gt;"Cumplido", $Q272&lt;&gt;"", $R272&lt;&gt;""), IF($R272&gt;$Q272, "Incumplido", "Cumplido en plazo"), ""))</f>
        <v>Vencido</v>
      </c>
      <c r="AB272" s="9"/>
      <c r="AC272" s="9"/>
      <c r="AD272" s="9"/>
      <c r="AE272" s="9"/>
      <c r="AF272" s="9"/>
      <c r="AG272" s="9"/>
      <c r="AH272" s="9"/>
      <c r="AI272" s="32" t="s">
        <v>1272</v>
      </c>
      <c r="AJ272" s="39"/>
    </row>
    <row r="273" spans="1:36" ht="131.25" x14ac:dyDescent="0.3">
      <c r="A273" s="24" t="s">
        <v>43</v>
      </c>
      <c r="B273" s="25" t="s">
        <v>1268</v>
      </c>
      <c r="C273" s="48" t="s">
        <v>1638</v>
      </c>
      <c r="D273" s="52" t="s">
        <v>299</v>
      </c>
      <c r="E273" s="10" t="s">
        <v>147</v>
      </c>
      <c r="F273" s="48" t="s">
        <v>277</v>
      </c>
      <c r="G273" s="49" t="s">
        <v>148</v>
      </c>
      <c r="H273" s="18" t="s">
        <v>243</v>
      </c>
      <c r="I273" s="48" t="s">
        <v>1665</v>
      </c>
      <c r="J273" s="10" t="s">
        <v>768</v>
      </c>
      <c r="K273" s="27">
        <v>1</v>
      </c>
      <c r="L273" s="7" t="s">
        <v>149</v>
      </c>
      <c r="M273" s="10" t="s">
        <v>74</v>
      </c>
      <c r="N273" s="10" t="s">
        <v>1871</v>
      </c>
      <c r="O273" s="10" t="s">
        <v>1950</v>
      </c>
      <c r="P273" s="140">
        <v>45931</v>
      </c>
      <c r="Q273" s="15">
        <v>46022</v>
      </c>
      <c r="R273" s="15"/>
      <c r="S273" s="27">
        <v>0</v>
      </c>
      <c r="T273" s="18" t="s">
        <v>1556</v>
      </c>
      <c r="U273" s="29"/>
      <c r="V273" s="29"/>
      <c r="W273" s="9" t="s">
        <v>356</v>
      </c>
      <c r="X273" s="9" t="s">
        <v>356</v>
      </c>
      <c r="Y273" s="14">
        <f t="shared" ca="1" si="8"/>
        <v>0</v>
      </c>
      <c r="Z273" s="31"/>
      <c r="AA273" s="9" t="str">
        <f ca="1">IF(AND($T273&lt;&gt;"Cumplido", $Q273&lt;&gt;"", $R273=""), IF($Q273-TODAY()&lt;=[1]Parametros!$M$2, IF($Q273-TODAY()&gt;=0, "Sí", "Vencido"), "No"), IF(AND($T273&lt;&gt;"Cumplido", $Q273&lt;&gt;"", $R273&lt;&gt;""), IF($R273&gt;$Q273, "Incumplido", "Cumplido en plazo"), ""))</f>
        <v>Sí</v>
      </c>
      <c r="AB273" s="9"/>
      <c r="AC273" s="9"/>
      <c r="AD273" s="9"/>
      <c r="AE273" s="9"/>
      <c r="AF273" s="9"/>
      <c r="AG273" s="9"/>
      <c r="AH273" s="9"/>
      <c r="AI273" s="32" t="s">
        <v>1272</v>
      </c>
      <c r="AJ273" s="39"/>
    </row>
    <row r="274" spans="1:36" ht="187.5" x14ac:dyDescent="0.3">
      <c r="A274" s="24" t="s">
        <v>43</v>
      </c>
      <c r="B274" s="25" t="s">
        <v>1268</v>
      </c>
      <c r="C274" s="48" t="s">
        <v>1638</v>
      </c>
      <c r="D274" s="52" t="s">
        <v>300</v>
      </c>
      <c r="E274" s="10" t="s">
        <v>278</v>
      </c>
      <c r="F274" s="48" t="s">
        <v>151</v>
      </c>
      <c r="G274" s="49" t="s">
        <v>152</v>
      </c>
      <c r="H274" s="18" t="s">
        <v>244</v>
      </c>
      <c r="I274" s="48" t="s">
        <v>1666</v>
      </c>
      <c r="J274" s="10" t="s">
        <v>768</v>
      </c>
      <c r="K274" s="27">
        <v>1</v>
      </c>
      <c r="L274" s="17" t="s">
        <v>279</v>
      </c>
      <c r="M274" s="10" t="s">
        <v>82</v>
      </c>
      <c r="N274" s="10" t="s">
        <v>100</v>
      </c>
      <c r="O274" s="10" t="s">
        <v>100</v>
      </c>
      <c r="P274" s="140">
        <v>45904</v>
      </c>
      <c r="Q274" s="15">
        <v>46022</v>
      </c>
      <c r="R274" s="15"/>
      <c r="S274" s="27">
        <v>0</v>
      </c>
      <c r="T274" s="18" t="s">
        <v>1556</v>
      </c>
      <c r="U274" s="29"/>
      <c r="V274" s="29"/>
      <c r="W274" s="9" t="s">
        <v>356</v>
      </c>
      <c r="X274" s="9" t="s">
        <v>356</v>
      </c>
      <c r="Y274" s="14">
        <f t="shared" ca="1" si="8"/>
        <v>0</v>
      </c>
      <c r="Z274" s="31"/>
      <c r="AA274" s="9" t="str">
        <f ca="1">IF(AND($T274&lt;&gt;"Cumplido", $Q274&lt;&gt;"", $R274=""), IF($Q274-TODAY()&lt;=[1]Parametros!$M$2, IF($Q274-TODAY()&gt;=0, "Sí", "Vencido"), "No"), IF(AND($T274&lt;&gt;"Cumplido", $Q274&lt;&gt;"", $R274&lt;&gt;""), IF($R274&gt;$Q274, "Incumplido", "Cumplido en plazo"), ""))</f>
        <v>Sí</v>
      </c>
      <c r="AB274" s="9"/>
      <c r="AC274" s="9"/>
      <c r="AD274" s="9"/>
      <c r="AE274" s="9"/>
      <c r="AF274" s="9"/>
      <c r="AG274" s="9"/>
      <c r="AH274" s="9"/>
      <c r="AI274" s="32" t="s">
        <v>1272</v>
      </c>
      <c r="AJ274" s="39"/>
    </row>
    <row r="275" spans="1:36" ht="187.5" x14ac:dyDescent="0.3">
      <c r="A275" s="24" t="s">
        <v>43</v>
      </c>
      <c r="B275" s="25" t="s">
        <v>1268</v>
      </c>
      <c r="C275" s="48" t="s">
        <v>1638</v>
      </c>
      <c r="D275" s="52" t="s">
        <v>300</v>
      </c>
      <c r="E275" s="10" t="s">
        <v>280</v>
      </c>
      <c r="F275" s="48" t="s">
        <v>151</v>
      </c>
      <c r="G275" s="49" t="s">
        <v>152</v>
      </c>
      <c r="H275" s="18" t="s">
        <v>245</v>
      </c>
      <c r="I275" s="48" t="s">
        <v>1667</v>
      </c>
      <c r="J275" s="10" t="s">
        <v>768</v>
      </c>
      <c r="K275" s="27">
        <v>1</v>
      </c>
      <c r="L275" s="17" t="s">
        <v>153</v>
      </c>
      <c r="M275" s="10" t="s">
        <v>82</v>
      </c>
      <c r="N275" s="10" t="s">
        <v>100</v>
      </c>
      <c r="O275" s="10" t="s">
        <v>100</v>
      </c>
      <c r="P275" s="140">
        <v>45919</v>
      </c>
      <c r="Q275" s="15">
        <v>46022</v>
      </c>
      <c r="R275" s="15"/>
      <c r="S275" s="27">
        <v>0</v>
      </c>
      <c r="T275" s="18" t="s">
        <v>1556</v>
      </c>
      <c r="U275" s="29"/>
      <c r="V275" s="29"/>
      <c r="W275" s="9" t="s">
        <v>356</v>
      </c>
      <c r="X275" s="9" t="s">
        <v>356</v>
      </c>
      <c r="Y275" s="14">
        <f t="shared" ca="1" si="8"/>
        <v>0</v>
      </c>
      <c r="Z275" s="31"/>
      <c r="AA275" s="9" t="str">
        <f ca="1">IF(AND($T275&lt;&gt;"Cumplido", $Q275&lt;&gt;"", $R275=""), IF($Q275-TODAY()&lt;=[1]Parametros!$M$2, IF($Q275-TODAY()&gt;=0, "Sí", "Vencido"), "No"), IF(AND($T275&lt;&gt;"Cumplido", $Q275&lt;&gt;"", $R275&lt;&gt;""), IF($R275&gt;$Q275, "Incumplido", "Cumplido en plazo"), ""))</f>
        <v>Sí</v>
      </c>
      <c r="AB275" s="9"/>
      <c r="AC275" s="9"/>
      <c r="AD275" s="9"/>
      <c r="AE275" s="9"/>
      <c r="AF275" s="9"/>
      <c r="AG275" s="9"/>
      <c r="AH275" s="9"/>
      <c r="AI275" s="32" t="s">
        <v>1272</v>
      </c>
      <c r="AJ275" s="39"/>
    </row>
    <row r="276" spans="1:36" ht="187.5" x14ac:dyDescent="0.3">
      <c r="A276" s="24" t="s">
        <v>43</v>
      </c>
      <c r="B276" s="25" t="s">
        <v>1268</v>
      </c>
      <c r="C276" s="48" t="s">
        <v>1638</v>
      </c>
      <c r="D276" s="52" t="s">
        <v>300</v>
      </c>
      <c r="E276" s="10" t="s">
        <v>280</v>
      </c>
      <c r="F276" s="48" t="s">
        <v>151</v>
      </c>
      <c r="G276" s="49" t="s">
        <v>152</v>
      </c>
      <c r="H276" s="18" t="s">
        <v>246</v>
      </c>
      <c r="I276" s="48" t="s">
        <v>1668</v>
      </c>
      <c r="J276" s="10" t="s">
        <v>771</v>
      </c>
      <c r="K276" s="27">
        <v>1</v>
      </c>
      <c r="L276" s="17" t="s">
        <v>154</v>
      </c>
      <c r="M276" s="10" t="s">
        <v>82</v>
      </c>
      <c r="N276" s="10" t="s">
        <v>100</v>
      </c>
      <c r="O276" s="10" t="s">
        <v>100</v>
      </c>
      <c r="P276" s="140">
        <v>45919</v>
      </c>
      <c r="Q276" s="15">
        <v>46112</v>
      </c>
      <c r="R276" s="15"/>
      <c r="S276" s="27">
        <v>0</v>
      </c>
      <c r="T276" s="18" t="s">
        <v>1556</v>
      </c>
      <c r="U276" s="29"/>
      <c r="V276" s="29"/>
      <c r="W276" s="9" t="s">
        <v>356</v>
      </c>
      <c r="X276" s="9" t="s">
        <v>356</v>
      </c>
      <c r="Y276" s="14">
        <f t="shared" ca="1" si="8"/>
        <v>0</v>
      </c>
      <c r="Z276" s="31"/>
      <c r="AA276" s="9" t="str">
        <f ca="1">IF(AND($T276&lt;&gt;"Cumplido", $Q276&lt;&gt;"", $R276=""), IF($Q276-TODAY()&lt;=[1]Parametros!$M$2, IF($Q276-TODAY()&gt;=0, "Sí", "Vencido"), "No"), IF(AND($T276&lt;&gt;"Cumplido", $Q276&lt;&gt;"", $R276&lt;&gt;""), IF($R276&gt;$Q276, "Incumplido", "Cumplido en plazo"), ""))</f>
        <v>No</v>
      </c>
      <c r="AB276" s="9"/>
      <c r="AC276" s="9"/>
      <c r="AD276" s="9"/>
      <c r="AE276" s="9"/>
      <c r="AF276" s="9"/>
      <c r="AG276" s="9"/>
      <c r="AH276" s="9"/>
      <c r="AI276" s="32" t="s">
        <v>1272</v>
      </c>
      <c r="AJ276" s="39"/>
    </row>
    <row r="277" spans="1:36" ht="409.5" x14ac:dyDescent="0.3">
      <c r="A277" s="24" t="s">
        <v>43</v>
      </c>
      <c r="B277" s="25" t="s">
        <v>1268</v>
      </c>
      <c r="C277" s="48" t="s">
        <v>1638</v>
      </c>
      <c r="D277" s="26" t="s">
        <v>1926</v>
      </c>
      <c r="E277" s="10" t="s">
        <v>281</v>
      </c>
      <c r="F277" s="48" t="s">
        <v>200</v>
      </c>
      <c r="G277" s="36" t="s">
        <v>1565</v>
      </c>
      <c r="H277" s="10" t="s">
        <v>247</v>
      </c>
      <c r="I277" s="48" t="s">
        <v>1669</v>
      </c>
      <c r="J277" s="10" t="s">
        <v>771</v>
      </c>
      <c r="K277" s="9">
        <v>1</v>
      </c>
      <c r="L277" s="17" t="s">
        <v>201</v>
      </c>
      <c r="M277" s="10" t="s">
        <v>347</v>
      </c>
      <c r="N277" s="10" t="s">
        <v>1829</v>
      </c>
      <c r="O277" s="10" t="s">
        <v>1829</v>
      </c>
      <c r="P277" s="140">
        <v>45915</v>
      </c>
      <c r="Q277" s="15">
        <v>45961</v>
      </c>
      <c r="R277" s="15">
        <v>45961</v>
      </c>
      <c r="S277" s="27">
        <v>1</v>
      </c>
      <c r="T277" s="55" t="s">
        <v>783</v>
      </c>
      <c r="U277" s="29"/>
      <c r="V277" s="29"/>
      <c r="W277" s="10" t="s">
        <v>1566</v>
      </c>
      <c r="X277" s="36" t="s">
        <v>1902</v>
      </c>
      <c r="Y277" s="14">
        <f t="shared" ca="1" si="8"/>
        <v>0</v>
      </c>
      <c r="Z277" s="31"/>
      <c r="AA277" s="56" t="str">
        <f ca="1">IF(AND($T277&lt;&gt;"Cumplido", $Q277&lt;&gt;"", $R277=""), IF($Q277-TODAY()&lt;=[1]Parametros!$M$2, IF($Q277-TODAY()&gt;=0, "Sí", "Vencido"), "No"), IF(AND($T277&lt;&gt;"Cumplido", $Q277&lt;&gt;"", $R277&lt;&gt;""), IF($R277&gt;$Q277, "Incumplido", "Cumplido en plazo"), ""))</f>
        <v>Cumplido en plazo</v>
      </c>
      <c r="AB277" s="57">
        <v>1</v>
      </c>
      <c r="AC277" s="57">
        <v>1</v>
      </c>
      <c r="AD277" s="9" t="s">
        <v>1392</v>
      </c>
      <c r="AE277" s="9" t="s">
        <v>1392</v>
      </c>
      <c r="AF277" s="9" t="s">
        <v>1392</v>
      </c>
      <c r="AG277" s="9" t="s">
        <v>138</v>
      </c>
      <c r="AH277" s="9"/>
      <c r="AI277" s="55" t="s">
        <v>1271</v>
      </c>
      <c r="AJ277" s="39"/>
    </row>
    <row r="278" spans="1:36" ht="409.5" x14ac:dyDescent="0.3">
      <c r="A278" s="24" t="s">
        <v>43</v>
      </c>
      <c r="B278" s="25" t="s">
        <v>1268</v>
      </c>
      <c r="C278" s="48" t="s">
        <v>1638</v>
      </c>
      <c r="D278" s="26" t="s">
        <v>1927</v>
      </c>
      <c r="E278" s="10" t="s">
        <v>281</v>
      </c>
      <c r="F278" s="48" t="s">
        <v>200</v>
      </c>
      <c r="G278" s="49" t="s">
        <v>190</v>
      </c>
      <c r="H278" s="18" t="s">
        <v>248</v>
      </c>
      <c r="I278" s="48" t="s">
        <v>1670</v>
      </c>
      <c r="J278" s="50" t="s">
        <v>119</v>
      </c>
      <c r="K278" s="9">
        <v>1</v>
      </c>
      <c r="L278" s="17" t="s">
        <v>202</v>
      </c>
      <c r="M278" s="10" t="s">
        <v>347</v>
      </c>
      <c r="N278" s="10" t="s">
        <v>1829</v>
      </c>
      <c r="O278" s="10" t="s">
        <v>1829</v>
      </c>
      <c r="P278" s="140">
        <v>45931</v>
      </c>
      <c r="Q278" s="15">
        <v>46203</v>
      </c>
      <c r="R278" s="15"/>
      <c r="S278" s="27">
        <v>0</v>
      </c>
      <c r="T278" s="18" t="s">
        <v>1556</v>
      </c>
      <c r="U278" s="29"/>
      <c r="V278" s="29"/>
      <c r="W278" s="9" t="s">
        <v>356</v>
      </c>
      <c r="X278" s="9" t="s">
        <v>356</v>
      </c>
      <c r="Y278" s="14">
        <f t="shared" ca="1" si="8"/>
        <v>0</v>
      </c>
      <c r="Z278" s="31"/>
      <c r="AA278" s="9" t="str">
        <f ca="1">IF(AND($T278&lt;&gt;"Cumplido", $Q278&lt;&gt;"", $R278=""), IF($Q278-TODAY()&lt;=[1]Parametros!$M$2, IF($Q278-TODAY()&gt;=0, "Sí", "Vencido"), "No"), IF(AND($T278&lt;&gt;"Cumplido", $Q278&lt;&gt;"", $R278&lt;&gt;""), IF($R278&gt;$Q278, "Incumplido", "Cumplido en plazo"), ""))</f>
        <v>No</v>
      </c>
      <c r="AB278" s="9"/>
      <c r="AC278" s="9"/>
      <c r="AD278" s="9"/>
      <c r="AE278" s="9"/>
      <c r="AF278" s="9"/>
      <c r="AG278" s="9"/>
      <c r="AH278" s="9"/>
      <c r="AI278" s="32" t="s">
        <v>1272</v>
      </c>
      <c r="AJ278" s="39"/>
    </row>
    <row r="279" spans="1:36" ht="409.5" x14ac:dyDescent="0.3">
      <c r="A279" s="24" t="s">
        <v>43</v>
      </c>
      <c r="B279" s="25" t="s">
        <v>1268</v>
      </c>
      <c r="C279" s="48" t="s">
        <v>1638</v>
      </c>
      <c r="D279" s="26" t="s">
        <v>1927</v>
      </c>
      <c r="E279" s="10" t="s">
        <v>281</v>
      </c>
      <c r="F279" s="48" t="s">
        <v>200</v>
      </c>
      <c r="G279" s="49" t="s">
        <v>190</v>
      </c>
      <c r="H279" s="18" t="s">
        <v>249</v>
      </c>
      <c r="I279" s="48" t="s">
        <v>1671</v>
      </c>
      <c r="J279" s="50" t="s">
        <v>119</v>
      </c>
      <c r="K279" s="9">
        <v>2</v>
      </c>
      <c r="L279" s="17" t="s">
        <v>203</v>
      </c>
      <c r="M279" s="10" t="s">
        <v>347</v>
      </c>
      <c r="N279" s="10" t="s">
        <v>1829</v>
      </c>
      <c r="O279" s="10" t="s">
        <v>1829</v>
      </c>
      <c r="P279" s="140">
        <v>45931</v>
      </c>
      <c r="Q279" s="15">
        <v>46203</v>
      </c>
      <c r="R279" s="15"/>
      <c r="S279" s="27">
        <v>0</v>
      </c>
      <c r="T279" s="18" t="s">
        <v>1556</v>
      </c>
      <c r="U279" s="29"/>
      <c r="V279" s="29"/>
      <c r="W279" s="9" t="s">
        <v>356</v>
      </c>
      <c r="X279" s="9" t="s">
        <v>356</v>
      </c>
      <c r="Y279" s="14">
        <f t="shared" ca="1" si="8"/>
        <v>0</v>
      </c>
      <c r="Z279" s="31"/>
      <c r="AA279" s="9" t="str">
        <f ca="1">IF(AND($T279&lt;&gt;"Cumplido", $Q279&lt;&gt;"", $R279=""), IF($Q279-TODAY()&lt;=[1]Parametros!$M$2, IF($Q279-TODAY()&gt;=0, "Sí", "Vencido"), "No"), IF(AND($T279&lt;&gt;"Cumplido", $Q279&lt;&gt;"", $R279&lt;&gt;""), IF($R279&gt;$Q279, "Incumplido", "Cumplido en plazo"), ""))</f>
        <v>No</v>
      </c>
      <c r="AB279" s="9"/>
      <c r="AC279" s="9"/>
      <c r="AD279" s="9"/>
      <c r="AE279" s="9"/>
      <c r="AF279" s="9"/>
      <c r="AG279" s="9"/>
      <c r="AH279" s="9"/>
      <c r="AI279" s="32" t="s">
        <v>1272</v>
      </c>
      <c r="AJ279" s="39"/>
    </row>
    <row r="280" spans="1:36" ht="409.5" x14ac:dyDescent="0.3">
      <c r="A280" s="24" t="s">
        <v>43</v>
      </c>
      <c r="B280" s="25" t="s">
        <v>1268</v>
      </c>
      <c r="C280" s="48" t="s">
        <v>1638</v>
      </c>
      <c r="D280" s="26" t="s">
        <v>1927</v>
      </c>
      <c r="E280" s="10" t="s">
        <v>281</v>
      </c>
      <c r="F280" s="48" t="s">
        <v>200</v>
      </c>
      <c r="G280" s="49" t="s">
        <v>190</v>
      </c>
      <c r="H280" s="18" t="s">
        <v>250</v>
      </c>
      <c r="I280" s="48" t="s">
        <v>1672</v>
      </c>
      <c r="J280" s="10" t="s">
        <v>768</v>
      </c>
      <c r="K280" s="9">
        <v>2</v>
      </c>
      <c r="L280" s="17" t="s">
        <v>204</v>
      </c>
      <c r="M280" s="10" t="s">
        <v>347</v>
      </c>
      <c r="N280" s="10" t="s">
        <v>1829</v>
      </c>
      <c r="O280" s="10" t="s">
        <v>1829</v>
      </c>
      <c r="P280" s="140">
        <v>45931</v>
      </c>
      <c r="Q280" s="15">
        <v>46203</v>
      </c>
      <c r="R280" s="15"/>
      <c r="S280" s="27">
        <v>0</v>
      </c>
      <c r="T280" s="18" t="s">
        <v>1556</v>
      </c>
      <c r="U280" s="29"/>
      <c r="V280" s="29"/>
      <c r="W280" s="9" t="s">
        <v>356</v>
      </c>
      <c r="X280" s="9" t="s">
        <v>356</v>
      </c>
      <c r="Y280" s="14">
        <f t="shared" ca="1" si="8"/>
        <v>0</v>
      </c>
      <c r="Z280" s="31"/>
      <c r="AA280" s="9" t="str">
        <f ca="1">IF(AND($T280&lt;&gt;"Cumplido", $Q280&lt;&gt;"", $R280=""), IF($Q280-TODAY()&lt;=[1]Parametros!$M$2, IF($Q280-TODAY()&gt;=0, "Sí", "Vencido"), "No"), IF(AND($T280&lt;&gt;"Cumplido", $Q280&lt;&gt;"", $R280&lt;&gt;""), IF($R280&gt;$Q280, "Incumplido", "Cumplido en plazo"), ""))</f>
        <v>No</v>
      </c>
      <c r="AB280" s="9"/>
      <c r="AC280" s="9"/>
      <c r="AD280" s="9"/>
      <c r="AE280" s="9"/>
      <c r="AF280" s="9"/>
      <c r="AG280" s="9"/>
      <c r="AH280" s="9"/>
      <c r="AI280" s="32" t="s">
        <v>1272</v>
      </c>
      <c r="AJ280" s="39"/>
    </row>
    <row r="281" spans="1:36" ht="409.5" x14ac:dyDescent="0.3">
      <c r="A281" s="24" t="s">
        <v>43</v>
      </c>
      <c r="B281" s="25" t="s">
        <v>1268</v>
      </c>
      <c r="C281" s="48" t="s">
        <v>1638</v>
      </c>
      <c r="D281" s="26" t="s">
        <v>1928</v>
      </c>
      <c r="E281" s="10" t="s">
        <v>205</v>
      </c>
      <c r="F281" s="48" t="s">
        <v>206</v>
      </c>
      <c r="G281" s="36" t="s">
        <v>1565</v>
      </c>
      <c r="H281" s="18" t="s">
        <v>251</v>
      </c>
      <c r="I281" s="48" t="s">
        <v>1673</v>
      </c>
      <c r="J281" s="10" t="s">
        <v>771</v>
      </c>
      <c r="K281" s="9">
        <v>1</v>
      </c>
      <c r="L281" s="17" t="s">
        <v>207</v>
      </c>
      <c r="M281" s="10" t="s">
        <v>347</v>
      </c>
      <c r="N281" s="10" t="s">
        <v>1829</v>
      </c>
      <c r="O281" s="10" t="s">
        <v>1829</v>
      </c>
      <c r="P281" s="140">
        <v>45915</v>
      </c>
      <c r="Q281" s="15">
        <v>45961</v>
      </c>
      <c r="R281" s="15">
        <v>45960</v>
      </c>
      <c r="S281" s="27">
        <v>1</v>
      </c>
      <c r="T281" s="55" t="s">
        <v>783</v>
      </c>
      <c r="U281" s="29"/>
      <c r="V281" s="29"/>
      <c r="W281" s="9" t="s">
        <v>1567</v>
      </c>
      <c r="X281" s="36" t="s">
        <v>1674</v>
      </c>
      <c r="Y281" s="14">
        <f t="shared" ca="1" si="8"/>
        <v>0</v>
      </c>
      <c r="Z281" s="31"/>
      <c r="AA281" s="56" t="str">
        <f ca="1">IF(AND($T281&lt;&gt;"Cumplido", $Q281&lt;&gt;"", $R281=""), IF($Q281-TODAY()&lt;=[1]Parametros!$M$2, IF($Q281-TODAY()&gt;=0, "Sí", "Vencido"), "No"), IF(AND($T281&lt;&gt;"Cumplido", $Q281&lt;&gt;"", $R281&lt;&gt;""), IF($R281&gt;$Q281, "Incumplido", "Cumplido en plazo"), ""))</f>
        <v>Cumplido en plazo</v>
      </c>
      <c r="AB281" s="57">
        <v>1</v>
      </c>
      <c r="AC281" s="57">
        <v>1</v>
      </c>
      <c r="AD281" s="9" t="s">
        <v>1392</v>
      </c>
      <c r="AE281" s="9" t="s">
        <v>1392</v>
      </c>
      <c r="AF281" s="9" t="s">
        <v>1392</v>
      </c>
      <c r="AG281" s="9" t="s">
        <v>138</v>
      </c>
      <c r="AH281" s="9"/>
      <c r="AI281" s="55" t="s">
        <v>1271</v>
      </c>
      <c r="AJ281" s="39"/>
    </row>
    <row r="282" spans="1:36" ht="168.75" x14ac:dyDescent="0.3">
      <c r="A282" s="24" t="s">
        <v>43</v>
      </c>
      <c r="B282" s="25" t="s">
        <v>1268</v>
      </c>
      <c r="C282" s="48" t="s">
        <v>1638</v>
      </c>
      <c r="D282" s="26" t="s">
        <v>1928</v>
      </c>
      <c r="E282" s="10" t="s">
        <v>205</v>
      </c>
      <c r="F282" s="48" t="s">
        <v>206</v>
      </c>
      <c r="G282" s="49" t="s">
        <v>190</v>
      </c>
      <c r="H282" s="18" t="s">
        <v>252</v>
      </c>
      <c r="I282" s="48" t="s">
        <v>1675</v>
      </c>
      <c r="J282" s="50" t="s">
        <v>119</v>
      </c>
      <c r="K282" s="9">
        <v>1</v>
      </c>
      <c r="L282" s="17" t="s">
        <v>208</v>
      </c>
      <c r="M282" s="10" t="s">
        <v>347</v>
      </c>
      <c r="N282" s="10" t="s">
        <v>1829</v>
      </c>
      <c r="O282" s="10" t="s">
        <v>1829</v>
      </c>
      <c r="P282" s="157">
        <v>45915</v>
      </c>
      <c r="Q282" s="59">
        <v>46022</v>
      </c>
      <c r="R282" s="15"/>
      <c r="S282" s="27">
        <v>0</v>
      </c>
      <c r="T282" s="18" t="s">
        <v>1556</v>
      </c>
      <c r="U282" s="29"/>
      <c r="V282" s="29"/>
      <c r="W282" s="9" t="s">
        <v>356</v>
      </c>
      <c r="X282" s="9" t="s">
        <v>356</v>
      </c>
      <c r="Y282" s="14">
        <f t="shared" ca="1" si="8"/>
        <v>0</v>
      </c>
      <c r="Z282" s="31"/>
      <c r="AA282" s="9" t="str">
        <f ca="1">IF(AND($T282&lt;&gt;"Cumplido", $Q282&lt;&gt;"", $R282=""), IF($Q282-TODAY()&lt;=[1]Parametros!$M$2, IF($Q282-TODAY()&gt;=0, "Sí", "Vencido"), "No"), IF(AND($T282&lt;&gt;"Cumplido", $Q282&lt;&gt;"", $R282&lt;&gt;""), IF($R282&gt;$Q282, "Incumplido", "Cumplido en plazo"), ""))</f>
        <v>Sí</v>
      </c>
      <c r="AB282" s="9"/>
      <c r="AC282" s="9"/>
      <c r="AD282" s="9"/>
      <c r="AE282" s="9"/>
      <c r="AF282" s="9"/>
      <c r="AG282" s="9"/>
      <c r="AH282" s="9"/>
      <c r="AI282" s="32" t="s">
        <v>1272</v>
      </c>
      <c r="AJ282" s="39"/>
    </row>
    <row r="283" spans="1:36" ht="168.75" x14ac:dyDescent="0.3">
      <c r="A283" s="24" t="s">
        <v>43</v>
      </c>
      <c r="B283" s="25" t="s">
        <v>1268</v>
      </c>
      <c r="C283" s="48" t="s">
        <v>1638</v>
      </c>
      <c r="D283" s="26" t="s">
        <v>1928</v>
      </c>
      <c r="E283" s="10" t="s">
        <v>205</v>
      </c>
      <c r="F283" s="48" t="s">
        <v>206</v>
      </c>
      <c r="G283" s="49" t="s">
        <v>190</v>
      </c>
      <c r="H283" s="18" t="s">
        <v>253</v>
      </c>
      <c r="I283" s="48" t="s">
        <v>1676</v>
      </c>
      <c r="J283" s="50" t="s">
        <v>119</v>
      </c>
      <c r="K283" s="9">
        <v>1</v>
      </c>
      <c r="L283" s="17" t="s">
        <v>209</v>
      </c>
      <c r="M283" s="10" t="s">
        <v>347</v>
      </c>
      <c r="N283" s="10" t="s">
        <v>1829</v>
      </c>
      <c r="O283" s="10" t="s">
        <v>1829</v>
      </c>
      <c r="P283" s="157">
        <v>45915</v>
      </c>
      <c r="Q283" s="59">
        <v>46022</v>
      </c>
      <c r="R283" s="15"/>
      <c r="S283" s="27">
        <v>0</v>
      </c>
      <c r="T283" s="18" t="s">
        <v>1556</v>
      </c>
      <c r="U283" s="29"/>
      <c r="V283" s="29"/>
      <c r="W283" s="9" t="s">
        <v>356</v>
      </c>
      <c r="X283" s="9" t="s">
        <v>356</v>
      </c>
      <c r="Y283" s="14">
        <f t="shared" ca="1" si="8"/>
        <v>0</v>
      </c>
      <c r="Z283" s="31"/>
      <c r="AA283" s="9" t="str">
        <f ca="1">IF(AND($T283&lt;&gt;"Cumplido", $Q283&lt;&gt;"", $R283=""), IF($Q283-TODAY()&lt;=[1]Parametros!$M$2, IF($Q283-TODAY()&gt;=0, "Sí", "Vencido"), "No"), IF(AND($T283&lt;&gt;"Cumplido", $Q283&lt;&gt;"", $R283&lt;&gt;""), IF($R283&gt;$Q283, "Incumplido", "Cumplido en plazo"), ""))</f>
        <v>Sí</v>
      </c>
      <c r="AB283" s="9"/>
      <c r="AC283" s="9"/>
      <c r="AD283" s="9"/>
      <c r="AE283" s="9"/>
      <c r="AF283" s="9"/>
      <c r="AG283" s="9"/>
      <c r="AH283" s="9"/>
      <c r="AI283" s="32" t="s">
        <v>1272</v>
      </c>
      <c r="AJ283" s="39"/>
    </row>
    <row r="284" spans="1:36" ht="168.75" x14ac:dyDescent="0.3">
      <c r="A284" s="24" t="s">
        <v>43</v>
      </c>
      <c r="B284" s="25" t="s">
        <v>1268</v>
      </c>
      <c r="C284" s="48" t="s">
        <v>1638</v>
      </c>
      <c r="D284" s="26" t="s">
        <v>1929</v>
      </c>
      <c r="E284" s="10" t="s">
        <v>205</v>
      </c>
      <c r="F284" s="48" t="s">
        <v>206</v>
      </c>
      <c r="G284" s="49" t="s">
        <v>190</v>
      </c>
      <c r="H284" s="18" t="s">
        <v>254</v>
      </c>
      <c r="I284" s="48" t="s">
        <v>1677</v>
      </c>
      <c r="J284" s="10" t="s">
        <v>768</v>
      </c>
      <c r="K284" s="9">
        <v>1</v>
      </c>
      <c r="L284" s="53" t="s">
        <v>210</v>
      </c>
      <c r="M284" s="10" t="s">
        <v>347</v>
      </c>
      <c r="N284" s="10" t="s">
        <v>1829</v>
      </c>
      <c r="O284" s="10" t="s">
        <v>1829</v>
      </c>
      <c r="P284" s="157">
        <v>45915</v>
      </c>
      <c r="Q284" s="59">
        <v>46022</v>
      </c>
      <c r="R284" s="15"/>
      <c r="S284" s="27">
        <v>0</v>
      </c>
      <c r="T284" s="18" t="s">
        <v>1556</v>
      </c>
      <c r="U284" s="29"/>
      <c r="V284" s="29"/>
      <c r="W284" s="9" t="s">
        <v>356</v>
      </c>
      <c r="X284" s="9" t="s">
        <v>356</v>
      </c>
      <c r="Y284" s="14">
        <f t="shared" ca="1" si="8"/>
        <v>0</v>
      </c>
      <c r="Z284" s="31"/>
      <c r="AA284" s="9" t="str">
        <f ca="1">IF(AND($T284&lt;&gt;"Cumplido", $Q284&lt;&gt;"", $R284=""), IF($Q284-TODAY()&lt;=[1]Parametros!$M$2, IF($Q284-TODAY()&gt;=0, "Sí", "Vencido"), "No"), IF(AND($T284&lt;&gt;"Cumplido", $Q284&lt;&gt;"", $R284&lt;&gt;""), IF($R284&gt;$Q284, "Incumplido", "Cumplido en plazo"), ""))</f>
        <v>Sí</v>
      </c>
      <c r="AB284" s="9"/>
      <c r="AC284" s="9"/>
      <c r="AD284" s="9"/>
      <c r="AE284" s="9"/>
      <c r="AF284" s="9"/>
      <c r="AG284" s="9"/>
      <c r="AH284" s="9"/>
      <c r="AI284" s="32" t="s">
        <v>1272</v>
      </c>
      <c r="AJ284" s="39"/>
    </row>
    <row r="285" spans="1:36" ht="168.75" x14ac:dyDescent="0.3">
      <c r="A285" s="24" t="s">
        <v>43</v>
      </c>
      <c r="B285" s="25" t="s">
        <v>1268</v>
      </c>
      <c r="C285" s="48" t="s">
        <v>1638</v>
      </c>
      <c r="D285" s="26" t="s">
        <v>1928</v>
      </c>
      <c r="E285" s="10" t="s">
        <v>205</v>
      </c>
      <c r="F285" s="48" t="s">
        <v>206</v>
      </c>
      <c r="G285" s="49" t="s">
        <v>190</v>
      </c>
      <c r="H285" s="18" t="s">
        <v>255</v>
      </c>
      <c r="I285" s="48" t="s">
        <v>1678</v>
      </c>
      <c r="J285" s="10" t="s">
        <v>768</v>
      </c>
      <c r="K285" s="9">
        <v>2</v>
      </c>
      <c r="L285" s="17" t="s">
        <v>282</v>
      </c>
      <c r="M285" s="10" t="s">
        <v>347</v>
      </c>
      <c r="N285" s="10" t="s">
        <v>1829</v>
      </c>
      <c r="O285" s="10" t="s">
        <v>1829</v>
      </c>
      <c r="P285" s="140">
        <v>45931</v>
      </c>
      <c r="Q285" s="15">
        <v>46203</v>
      </c>
      <c r="R285" s="15"/>
      <c r="S285" s="27">
        <v>0</v>
      </c>
      <c r="T285" s="18" t="s">
        <v>1556</v>
      </c>
      <c r="U285" s="29"/>
      <c r="V285" s="29"/>
      <c r="W285" s="9" t="s">
        <v>356</v>
      </c>
      <c r="X285" s="9" t="s">
        <v>356</v>
      </c>
      <c r="Y285" s="14">
        <f t="shared" ca="1" si="8"/>
        <v>0</v>
      </c>
      <c r="Z285" s="31"/>
      <c r="AA285" s="9" t="str">
        <f ca="1">IF(AND($T285&lt;&gt;"Cumplido", $Q285&lt;&gt;"", $R285=""), IF($Q285-TODAY()&lt;=[1]Parametros!$M$2, IF($Q285-TODAY()&gt;=0, "Sí", "Vencido"), "No"), IF(AND($T285&lt;&gt;"Cumplido", $Q285&lt;&gt;"", $R285&lt;&gt;""), IF($R285&gt;$Q285, "Incumplido", "Cumplido en plazo"), ""))</f>
        <v>No</v>
      </c>
      <c r="AB285" s="9"/>
      <c r="AC285" s="9"/>
      <c r="AD285" s="9"/>
      <c r="AE285" s="9"/>
      <c r="AF285" s="9"/>
      <c r="AG285" s="9"/>
      <c r="AH285" s="9"/>
      <c r="AI285" s="32" t="s">
        <v>1272</v>
      </c>
      <c r="AJ285" s="39"/>
    </row>
    <row r="286" spans="1:36" ht="150" x14ac:dyDescent="0.3">
      <c r="A286" s="24" t="s">
        <v>43</v>
      </c>
      <c r="B286" s="25" t="s">
        <v>1268</v>
      </c>
      <c r="C286" s="48" t="s">
        <v>1638</v>
      </c>
      <c r="D286" s="52" t="s">
        <v>301</v>
      </c>
      <c r="E286" s="10" t="s">
        <v>211</v>
      </c>
      <c r="F286" s="48" t="s">
        <v>212</v>
      </c>
      <c r="G286" s="49" t="s">
        <v>190</v>
      </c>
      <c r="H286" s="18" t="s">
        <v>256</v>
      </c>
      <c r="I286" s="48" t="s">
        <v>1679</v>
      </c>
      <c r="J286" s="10" t="s">
        <v>768</v>
      </c>
      <c r="K286" s="9">
        <v>1</v>
      </c>
      <c r="L286" s="17" t="s">
        <v>191</v>
      </c>
      <c r="M286" s="10" t="s">
        <v>347</v>
      </c>
      <c r="N286" s="10" t="s">
        <v>1829</v>
      </c>
      <c r="O286" s="10" t="s">
        <v>1829</v>
      </c>
      <c r="P286" s="140">
        <v>45931</v>
      </c>
      <c r="Q286" s="59">
        <v>46022</v>
      </c>
      <c r="R286" s="15"/>
      <c r="S286" s="27">
        <v>0</v>
      </c>
      <c r="T286" s="18" t="s">
        <v>1556</v>
      </c>
      <c r="U286" s="29"/>
      <c r="V286" s="29"/>
      <c r="W286" s="9" t="s">
        <v>356</v>
      </c>
      <c r="X286" s="9" t="s">
        <v>356</v>
      </c>
      <c r="Y286" s="14">
        <f t="shared" ca="1" si="8"/>
        <v>0</v>
      </c>
      <c r="Z286" s="31"/>
      <c r="AA286" s="9" t="str">
        <f ca="1">IF(AND($T286&lt;&gt;"Cumplido", $Q286&lt;&gt;"", $R286=""), IF($Q286-TODAY()&lt;=[1]Parametros!$M$2, IF($Q286-TODAY()&gt;=0, "Sí", "Vencido"), "No"), IF(AND($T286&lt;&gt;"Cumplido", $Q286&lt;&gt;"", $R286&lt;&gt;""), IF($R286&gt;$Q286, "Incumplido", "Cumplido en plazo"), ""))</f>
        <v>Sí</v>
      </c>
      <c r="AB286" s="9"/>
      <c r="AC286" s="9"/>
      <c r="AD286" s="9"/>
      <c r="AE286" s="9"/>
      <c r="AF286" s="9"/>
      <c r="AG286" s="9"/>
      <c r="AH286" s="9"/>
      <c r="AI286" s="32" t="s">
        <v>1272</v>
      </c>
      <c r="AJ286" s="39"/>
    </row>
    <row r="287" spans="1:36" ht="150" x14ac:dyDescent="0.3">
      <c r="A287" s="24" t="s">
        <v>43</v>
      </c>
      <c r="B287" s="25" t="s">
        <v>1268</v>
      </c>
      <c r="C287" s="48" t="s">
        <v>1638</v>
      </c>
      <c r="D287" s="52" t="s">
        <v>301</v>
      </c>
      <c r="E287" s="10" t="s">
        <v>211</v>
      </c>
      <c r="F287" s="48" t="s">
        <v>212</v>
      </c>
      <c r="G287" s="49" t="s">
        <v>190</v>
      </c>
      <c r="H287" s="18" t="s">
        <v>257</v>
      </c>
      <c r="I287" s="48" t="s">
        <v>1680</v>
      </c>
      <c r="J287" s="50" t="s">
        <v>119</v>
      </c>
      <c r="K287" s="9">
        <v>1</v>
      </c>
      <c r="L287" s="17" t="s">
        <v>283</v>
      </c>
      <c r="M287" s="10" t="s">
        <v>347</v>
      </c>
      <c r="N287" s="10" t="s">
        <v>1829</v>
      </c>
      <c r="O287" s="10" t="s">
        <v>1829</v>
      </c>
      <c r="P287" s="140">
        <v>45931</v>
      </c>
      <c r="Q287" s="59">
        <v>46022</v>
      </c>
      <c r="R287" s="15"/>
      <c r="S287" s="27">
        <v>0</v>
      </c>
      <c r="T287" s="18" t="s">
        <v>1556</v>
      </c>
      <c r="U287" s="29"/>
      <c r="V287" s="29"/>
      <c r="W287" s="9" t="s">
        <v>356</v>
      </c>
      <c r="X287" s="9" t="s">
        <v>356</v>
      </c>
      <c r="Y287" s="14">
        <f t="shared" ref="Y287:Y314" ca="1" si="9">IF(AND($R287="", $Q287&lt;&gt;""), MAX(0, TODAY()-$Q287), IF(AND($R287&lt;&gt;"", $Q287&lt;&gt;""), MAX(0, $R287-$Q287), ""))</f>
        <v>0</v>
      </c>
      <c r="Z287" s="31"/>
      <c r="AA287" s="9" t="str">
        <f ca="1">IF(AND($T287&lt;&gt;"Cumplido", $Q287&lt;&gt;"", $R287=""), IF($Q287-TODAY()&lt;=[1]Parametros!$M$2, IF($Q287-TODAY()&gt;=0, "Sí", "Vencido"), "No"), IF(AND($T287&lt;&gt;"Cumplido", $Q287&lt;&gt;"", $R287&lt;&gt;""), IF($R287&gt;$Q287, "Incumplido", "Cumplido en plazo"), ""))</f>
        <v>Sí</v>
      </c>
      <c r="AB287" s="9"/>
      <c r="AC287" s="9"/>
      <c r="AD287" s="9"/>
      <c r="AE287" s="9"/>
      <c r="AF287" s="9"/>
      <c r="AG287" s="9"/>
      <c r="AH287" s="9"/>
      <c r="AI287" s="32" t="s">
        <v>1272</v>
      </c>
      <c r="AJ287" s="39"/>
    </row>
    <row r="288" spans="1:36" ht="150" x14ac:dyDescent="0.3">
      <c r="A288" s="24" t="s">
        <v>43</v>
      </c>
      <c r="B288" s="25" t="s">
        <v>1268</v>
      </c>
      <c r="C288" s="48" t="s">
        <v>1638</v>
      </c>
      <c r="D288" s="52" t="s">
        <v>301</v>
      </c>
      <c r="E288" s="10" t="s">
        <v>211</v>
      </c>
      <c r="F288" s="48" t="s">
        <v>212</v>
      </c>
      <c r="G288" s="49" t="s">
        <v>190</v>
      </c>
      <c r="H288" s="18" t="s">
        <v>258</v>
      </c>
      <c r="I288" s="48" t="s">
        <v>1681</v>
      </c>
      <c r="J288" s="10" t="s">
        <v>768</v>
      </c>
      <c r="K288" s="9">
        <v>3</v>
      </c>
      <c r="L288" s="17" t="s">
        <v>284</v>
      </c>
      <c r="M288" s="10" t="s">
        <v>347</v>
      </c>
      <c r="N288" s="10" t="s">
        <v>1829</v>
      </c>
      <c r="O288" s="10" t="s">
        <v>1829</v>
      </c>
      <c r="P288" s="140">
        <v>45931</v>
      </c>
      <c r="Q288" s="59">
        <v>46022</v>
      </c>
      <c r="R288" s="15"/>
      <c r="S288" s="27">
        <v>0</v>
      </c>
      <c r="T288" s="18" t="s">
        <v>1556</v>
      </c>
      <c r="U288" s="29"/>
      <c r="V288" s="29"/>
      <c r="W288" s="9" t="s">
        <v>356</v>
      </c>
      <c r="X288" s="9" t="s">
        <v>356</v>
      </c>
      <c r="Y288" s="14">
        <f t="shared" ca="1" si="9"/>
        <v>0</v>
      </c>
      <c r="Z288" s="31"/>
      <c r="AA288" s="9" t="str">
        <f ca="1">IF(AND($T288&lt;&gt;"Cumplido", $Q288&lt;&gt;"", $R288=""), IF($Q288-TODAY()&lt;=[1]Parametros!$M$2, IF($Q288-TODAY()&gt;=0, "Sí", "Vencido"), "No"), IF(AND($T288&lt;&gt;"Cumplido", $Q288&lt;&gt;"", $R288&lt;&gt;""), IF($R288&gt;$Q288, "Incumplido", "Cumplido en plazo"), ""))</f>
        <v>Sí</v>
      </c>
      <c r="AB288" s="9"/>
      <c r="AC288" s="9"/>
      <c r="AD288" s="9"/>
      <c r="AE288" s="9"/>
      <c r="AF288" s="9"/>
      <c r="AG288" s="9"/>
      <c r="AH288" s="9"/>
      <c r="AI288" s="32" t="s">
        <v>1272</v>
      </c>
      <c r="AJ288" s="39"/>
    </row>
    <row r="289" spans="1:36" ht="409.5" x14ac:dyDescent="0.3">
      <c r="A289" s="24" t="s">
        <v>43</v>
      </c>
      <c r="B289" s="25" t="s">
        <v>1266</v>
      </c>
      <c r="C289" s="48" t="s">
        <v>1638</v>
      </c>
      <c r="D289" s="26" t="s">
        <v>1682</v>
      </c>
      <c r="E289" s="9" t="s">
        <v>145</v>
      </c>
      <c r="F289" s="48" t="s">
        <v>285</v>
      </c>
      <c r="G289" s="36" t="s">
        <v>150</v>
      </c>
      <c r="H289" s="18" t="s">
        <v>259</v>
      </c>
      <c r="I289" s="48" t="s">
        <v>1683</v>
      </c>
      <c r="J289" s="10" t="s">
        <v>119</v>
      </c>
      <c r="K289" s="27">
        <v>1</v>
      </c>
      <c r="L289" s="17" t="s">
        <v>146</v>
      </c>
      <c r="M289" s="10" t="s">
        <v>79</v>
      </c>
      <c r="N289" s="10" t="s">
        <v>1871</v>
      </c>
      <c r="O289" s="10" t="s">
        <v>1873</v>
      </c>
      <c r="P289" s="140">
        <v>45922</v>
      </c>
      <c r="Q289" s="15">
        <v>46022</v>
      </c>
      <c r="R289" s="15">
        <v>45967</v>
      </c>
      <c r="S289" s="27">
        <v>1</v>
      </c>
      <c r="T289" s="55" t="s">
        <v>783</v>
      </c>
      <c r="U289" s="29"/>
      <c r="V289" s="29"/>
      <c r="W289" s="9" t="s">
        <v>1568</v>
      </c>
      <c r="X289" s="30" t="s">
        <v>1951</v>
      </c>
      <c r="Y289" s="14">
        <f t="shared" ca="1" si="9"/>
        <v>0</v>
      </c>
      <c r="Z289" s="31"/>
      <c r="AA289" s="9" t="str">
        <f ca="1">IF(AND($T289&lt;&gt;"Cumplido", $Q289&lt;&gt;"", $R289=""), IF($Q289-TODAY()&lt;=[1]Parametros!$M$2, IF($Q289-TODAY()&gt;=0, "Sí", "Vencido"), "No"), IF(AND($T289&lt;&gt;"Cumplido", $Q289&lt;&gt;"", $R289&lt;&gt;""), IF($R289&gt;$Q289, "Incumplido", "Cumplido en plazo"), ""))</f>
        <v>Cumplido en plazo</v>
      </c>
      <c r="AB289" s="27">
        <v>1</v>
      </c>
      <c r="AC289" s="27">
        <v>1</v>
      </c>
      <c r="AD289" s="9"/>
      <c r="AE289" s="9"/>
      <c r="AF289" s="9"/>
      <c r="AG289" s="9"/>
      <c r="AH289" s="9"/>
      <c r="AI289" s="55" t="s">
        <v>1271</v>
      </c>
      <c r="AJ289" s="39"/>
    </row>
    <row r="290" spans="1:36" ht="409.5" x14ac:dyDescent="0.3">
      <c r="A290" s="24" t="s">
        <v>43</v>
      </c>
      <c r="B290" s="25" t="s">
        <v>1266</v>
      </c>
      <c r="C290" s="48" t="s">
        <v>1638</v>
      </c>
      <c r="D290" s="26" t="s">
        <v>1684</v>
      </c>
      <c r="E290" s="9" t="s">
        <v>145</v>
      </c>
      <c r="F290" s="48" t="s">
        <v>286</v>
      </c>
      <c r="G290" s="36" t="s">
        <v>150</v>
      </c>
      <c r="H290" s="18" t="s">
        <v>260</v>
      </c>
      <c r="I290" s="48" t="s">
        <v>1685</v>
      </c>
      <c r="J290" s="10" t="s">
        <v>119</v>
      </c>
      <c r="K290" s="27">
        <v>1</v>
      </c>
      <c r="L290" s="17" t="s">
        <v>287</v>
      </c>
      <c r="M290" s="10" t="s">
        <v>79</v>
      </c>
      <c r="N290" s="10" t="s">
        <v>1871</v>
      </c>
      <c r="O290" s="10" t="s">
        <v>1873</v>
      </c>
      <c r="P290" s="140">
        <v>45922</v>
      </c>
      <c r="Q290" s="15">
        <v>46022</v>
      </c>
      <c r="R290" s="15"/>
      <c r="S290" s="27">
        <v>0</v>
      </c>
      <c r="T290" s="18" t="s">
        <v>1556</v>
      </c>
      <c r="U290" s="29"/>
      <c r="V290" s="29"/>
      <c r="W290" s="9" t="s">
        <v>1969</v>
      </c>
      <c r="X290" s="30" t="s">
        <v>1952</v>
      </c>
      <c r="Y290" s="14">
        <f t="shared" ca="1" si="9"/>
        <v>0</v>
      </c>
      <c r="Z290" s="31"/>
      <c r="AA290" s="9" t="str">
        <f ca="1">IF(AND($T290&lt;&gt;"Cumplido", $Q290&lt;&gt;"", $R290=""), IF($Q290-TODAY()&lt;=[1]Parametros!$M$2, IF($Q290-TODAY()&gt;=0, "Sí", "Vencido"), "No"), IF(AND($T290&lt;&gt;"Cumplido", $Q290&lt;&gt;"", $R290&lt;&gt;""), IF($R290&gt;$Q290, "Incumplido", "Cumplido en plazo"), ""))</f>
        <v>Sí</v>
      </c>
      <c r="AB290" s="9"/>
      <c r="AC290" s="9"/>
      <c r="AD290" s="9"/>
      <c r="AE290" s="9"/>
      <c r="AF290" s="9"/>
      <c r="AG290" s="9"/>
      <c r="AH290" s="9"/>
      <c r="AI290" s="32" t="s">
        <v>1272</v>
      </c>
      <c r="AJ290" s="39"/>
    </row>
    <row r="291" spans="1:36" ht="168.75" x14ac:dyDescent="0.3">
      <c r="A291" s="60" t="s">
        <v>43</v>
      </c>
      <c r="B291" s="67" t="s">
        <v>1267</v>
      </c>
      <c r="C291" s="61"/>
      <c r="D291" s="61"/>
      <c r="E291" s="32" t="s">
        <v>782</v>
      </c>
      <c r="F291" s="50" t="s">
        <v>780</v>
      </c>
      <c r="G291" s="142" t="s">
        <v>778</v>
      </c>
      <c r="H291" s="50" t="s">
        <v>777</v>
      </c>
      <c r="I291" s="143" t="s">
        <v>779</v>
      </c>
      <c r="J291" s="50" t="s">
        <v>769</v>
      </c>
      <c r="K291" s="144">
        <v>1</v>
      </c>
      <c r="L291" s="145" t="s">
        <v>1834</v>
      </c>
      <c r="M291" s="50" t="s">
        <v>89</v>
      </c>
      <c r="N291" s="50" t="s">
        <v>94</v>
      </c>
      <c r="O291" s="50" t="s">
        <v>94</v>
      </c>
      <c r="P291" s="146">
        <v>45922</v>
      </c>
      <c r="Q291" s="146">
        <v>46174</v>
      </c>
      <c r="R291" s="140"/>
      <c r="S291" s="147">
        <v>0</v>
      </c>
      <c r="T291" s="18" t="s">
        <v>1556</v>
      </c>
      <c r="U291" s="63"/>
      <c r="V291" s="63"/>
      <c r="W291" s="64" t="s">
        <v>356</v>
      </c>
      <c r="X291" s="64" t="s">
        <v>1833</v>
      </c>
      <c r="Y291" s="71">
        <f t="shared" ca="1" si="9"/>
        <v>0</v>
      </c>
      <c r="Z291" s="71"/>
      <c r="AA291" s="68" t="str">
        <f ca="1">IF(AND($T291&lt;&gt;"Cumplido", $Q291&lt;&gt;"", $R291=""), IF($Q291-TODAY()&lt;=[1]Parametros!$M$2, IF($Q291-TODAY()&gt;=0, "Sí", "Vencido"), "No"), IF(AND($T291&lt;&gt;"Cumplido", $Q291&lt;&gt;"", $R291&lt;&gt;""), IF($R291&gt;$Q291, "Incumplido", "Cumplido en plazo"), ""))</f>
        <v>No</v>
      </c>
      <c r="AB291" s="62"/>
      <c r="AC291" s="62"/>
      <c r="AD291" s="68"/>
      <c r="AE291" s="68"/>
      <c r="AF291" s="68"/>
      <c r="AG291" s="68"/>
      <c r="AH291" s="68"/>
      <c r="AI291" s="32" t="s">
        <v>1272</v>
      </c>
      <c r="AJ291" s="65"/>
    </row>
    <row r="292" spans="1:36" ht="93.75" x14ac:dyDescent="0.3">
      <c r="A292" s="98" t="s">
        <v>43</v>
      </c>
      <c r="B292" s="10" t="s">
        <v>67</v>
      </c>
      <c r="C292" s="9" t="s">
        <v>1569</v>
      </c>
      <c r="D292" s="10" t="s">
        <v>1570</v>
      </c>
      <c r="E292" s="10" t="s">
        <v>1571</v>
      </c>
      <c r="F292" s="10" t="s">
        <v>1572</v>
      </c>
      <c r="G292" s="9" t="s">
        <v>1580</v>
      </c>
      <c r="H292" s="11" t="s">
        <v>1573</v>
      </c>
      <c r="I292" s="10" t="s">
        <v>1578</v>
      </c>
      <c r="J292" s="10" t="s">
        <v>119</v>
      </c>
      <c r="K292" s="9">
        <v>1</v>
      </c>
      <c r="L292" s="10" t="s">
        <v>1574</v>
      </c>
      <c r="M292" s="10" t="s">
        <v>93</v>
      </c>
      <c r="N292" s="10" t="s">
        <v>93</v>
      </c>
      <c r="O292" s="10" t="s">
        <v>93</v>
      </c>
      <c r="P292" s="140">
        <v>45944</v>
      </c>
      <c r="Q292" s="34">
        <v>46112</v>
      </c>
      <c r="R292" s="16"/>
      <c r="S292" s="43">
        <v>0</v>
      </c>
      <c r="T292" s="18" t="s">
        <v>1556</v>
      </c>
      <c r="U292" s="7"/>
      <c r="V292" s="7"/>
      <c r="W292" s="7"/>
      <c r="X292" s="30" t="s">
        <v>781</v>
      </c>
      <c r="Y292" s="14">
        <f t="shared" ca="1" si="9"/>
        <v>0</v>
      </c>
      <c r="Z292" s="13" t="str">
        <f>IF(OR($U292="", $V292=""), "", VLOOKUP($U292, [2]Parametros!$I$2:$J$4, 2, FALSE) * VLOOKUP($V292, [2]Parametros!$K$2:$L$4, 2, FALSE))</f>
        <v/>
      </c>
      <c r="AA292" s="9" t="str">
        <f ca="1">IF(AND($T292&lt;&gt;"Cumplido", $Q292&lt;&gt;"", $R292=""), IF($Q292-TODAY()&lt;=[2]Parametros!$M$2, IF($Q292-TODAY()&gt;=0, "Sí", "Vencido"), "No"), IF(AND($T292&lt;&gt;"Cumplido", $Q292&lt;&gt;"", $R292&lt;&gt;""), IF($R292&gt;$Q292, "Incumplido", "Cumplido en plazo"), ""))</f>
        <v>No</v>
      </c>
      <c r="AB292" s="7"/>
      <c r="AC292" s="7"/>
      <c r="AD292" s="9"/>
      <c r="AE292" s="9"/>
      <c r="AF292" s="9"/>
      <c r="AG292" s="9"/>
      <c r="AH292" s="9"/>
      <c r="AI292" s="32" t="s">
        <v>1272</v>
      </c>
      <c r="AJ292" s="105"/>
    </row>
    <row r="293" spans="1:36" ht="409.5" x14ac:dyDescent="0.3">
      <c r="A293" s="98" t="s">
        <v>43</v>
      </c>
      <c r="B293" s="10" t="s">
        <v>67</v>
      </c>
      <c r="C293" s="9" t="s">
        <v>1569</v>
      </c>
      <c r="D293" s="10" t="s">
        <v>1570</v>
      </c>
      <c r="E293" s="10" t="s">
        <v>1575</v>
      </c>
      <c r="F293" s="10" t="s">
        <v>1576</v>
      </c>
      <c r="G293" s="9" t="s">
        <v>1580</v>
      </c>
      <c r="H293" s="11" t="s">
        <v>1573</v>
      </c>
      <c r="I293" s="10" t="s">
        <v>1579</v>
      </c>
      <c r="J293" s="10" t="s">
        <v>119</v>
      </c>
      <c r="K293" s="11">
        <v>2</v>
      </c>
      <c r="L293" s="10" t="s">
        <v>1577</v>
      </c>
      <c r="M293" s="10" t="s">
        <v>93</v>
      </c>
      <c r="N293" s="10" t="s">
        <v>93</v>
      </c>
      <c r="O293" s="10" t="s">
        <v>93</v>
      </c>
      <c r="P293" s="140">
        <v>45944</v>
      </c>
      <c r="Q293" s="34">
        <v>45975</v>
      </c>
      <c r="R293" s="15">
        <v>45938</v>
      </c>
      <c r="S293" s="43">
        <v>1</v>
      </c>
      <c r="T293" s="55" t="s">
        <v>783</v>
      </c>
      <c r="U293" s="7"/>
      <c r="V293" s="7"/>
      <c r="W293" s="9" t="s">
        <v>1581</v>
      </c>
      <c r="X293" s="30" t="s">
        <v>1686</v>
      </c>
      <c r="Y293" s="14">
        <f t="shared" ca="1" si="9"/>
        <v>0</v>
      </c>
      <c r="Z293" s="13" t="str">
        <f>IF(OR($U293="", $V293=""), "", VLOOKUP($U293, [2]Parametros!$I$2:$J$4, 2, FALSE) * VLOOKUP($V293, [2]Parametros!$K$2:$L$4, 2, FALSE))</f>
        <v/>
      </c>
      <c r="AA293" s="9" t="str">
        <f ca="1">IF(AND($T293&lt;&gt;"Cumplido", $Q293&lt;&gt;"", $R293=""), IF($Q293-TODAY()&lt;=[2]Parametros!$M$2, IF($Q293-TODAY()&gt;=0, "Sí", "Vencido"), "No"), IF(AND($T293&lt;&gt;"Cumplido", $Q293&lt;&gt;"", $R293&lt;&gt;""), IF($R293&gt;$Q293, "Incumplido", "Cumplido en plazo"), ""))</f>
        <v>Cumplido en plazo</v>
      </c>
      <c r="AB293" s="27">
        <v>1</v>
      </c>
      <c r="AC293" s="27">
        <v>1</v>
      </c>
      <c r="AD293" s="9"/>
      <c r="AE293" s="9"/>
      <c r="AF293" s="9"/>
      <c r="AG293" s="9"/>
      <c r="AH293" s="9"/>
      <c r="AI293" s="55" t="s">
        <v>1271</v>
      </c>
      <c r="AJ293" s="105"/>
    </row>
    <row r="294" spans="1:36" ht="409.5" x14ac:dyDescent="0.3">
      <c r="A294" s="99" t="s">
        <v>43</v>
      </c>
      <c r="B294" s="25" t="s">
        <v>1269</v>
      </c>
      <c r="C294" s="10" t="s">
        <v>1830</v>
      </c>
      <c r="D294" s="17" t="s">
        <v>1607</v>
      </c>
      <c r="E294" s="75" t="s">
        <v>1582</v>
      </c>
      <c r="F294" s="26"/>
      <c r="G294" s="10" t="s">
        <v>1830</v>
      </c>
      <c r="H294" s="18" t="s">
        <v>1583</v>
      </c>
      <c r="I294" s="26" t="s">
        <v>1879</v>
      </c>
      <c r="J294" s="10" t="s">
        <v>771</v>
      </c>
      <c r="K294" s="118">
        <v>1</v>
      </c>
      <c r="L294" s="17" t="s">
        <v>1604</v>
      </c>
      <c r="M294" s="10" t="s">
        <v>86</v>
      </c>
      <c r="N294" s="10" t="s">
        <v>1866</v>
      </c>
      <c r="O294" s="10" t="s">
        <v>1864</v>
      </c>
      <c r="P294" s="158">
        <v>45961</v>
      </c>
      <c r="Q294" s="80">
        <v>46010</v>
      </c>
      <c r="R294" s="15">
        <v>45980</v>
      </c>
      <c r="S294" s="27">
        <v>1</v>
      </c>
      <c r="T294" s="55" t="s">
        <v>783</v>
      </c>
      <c r="U294" s="7"/>
      <c r="V294" s="7"/>
      <c r="W294" s="10" t="s">
        <v>1967</v>
      </c>
      <c r="X294" s="30" t="s">
        <v>1903</v>
      </c>
      <c r="Y294" s="14">
        <f t="shared" ca="1" si="9"/>
        <v>0</v>
      </c>
      <c r="Z294" s="31"/>
      <c r="AA294" s="9" t="str">
        <f ca="1">IF(AND($T294&lt;&gt;"Cumplido", $Q294&lt;&gt;"", $R294=""), IF($Q294-TODAY()&lt;=[1]Parametros!$M$2, IF($Q294-TODAY()&gt;=0, "Sí", "Vencido"), "No"), IF(AND($T294&lt;&gt;"Cumplido", $Q294&lt;&gt;"", $R294&lt;&gt;""), IF($R294&gt;$Q294, "Incumplido", "Cumplido en plazo"), ""))</f>
        <v>Cumplido en plazo</v>
      </c>
      <c r="AB294" s="27">
        <v>1</v>
      </c>
      <c r="AC294" s="27">
        <v>1</v>
      </c>
      <c r="AD294" s="9"/>
      <c r="AE294" s="9"/>
      <c r="AF294" s="9"/>
      <c r="AG294" s="9"/>
      <c r="AH294" s="9"/>
      <c r="AI294" s="32" t="s">
        <v>1272</v>
      </c>
      <c r="AJ294" s="39"/>
    </row>
    <row r="295" spans="1:36" ht="409.5" x14ac:dyDescent="0.3">
      <c r="A295" s="99" t="s">
        <v>43</v>
      </c>
      <c r="B295" s="25" t="s">
        <v>1269</v>
      </c>
      <c r="C295" s="10" t="s">
        <v>1830</v>
      </c>
      <c r="D295" s="17" t="s">
        <v>1607</v>
      </c>
      <c r="E295" s="75" t="s">
        <v>1582</v>
      </c>
      <c r="F295" s="26"/>
      <c r="G295" s="10" t="s">
        <v>1830</v>
      </c>
      <c r="H295" s="18" t="s">
        <v>1583</v>
      </c>
      <c r="I295" s="26" t="s">
        <v>1687</v>
      </c>
      <c r="J295" s="10" t="s">
        <v>771</v>
      </c>
      <c r="K295" s="118">
        <v>1</v>
      </c>
      <c r="L295" s="119" t="s">
        <v>1605</v>
      </c>
      <c r="M295" s="10" t="s">
        <v>86</v>
      </c>
      <c r="N295" s="10" t="s">
        <v>1866</v>
      </c>
      <c r="O295" s="10" t="s">
        <v>1864</v>
      </c>
      <c r="P295" s="158">
        <v>45961</v>
      </c>
      <c r="Q295" s="80">
        <v>46010</v>
      </c>
      <c r="R295" s="15"/>
      <c r="S295" s="27">
        <v>0.5</v>
      </c>
      <c r="T295" s="28" t="s">
        <v>1555</v>
      </c>
      <c r="U295" s="7"/>
      <c r="V295" s="7"/>
      <c r="W295" s="10" t="s">
        <v>1968</v>
      </c>
      <c r="X295" s="30" t="s">
        <v>1880</v>
      </c>
      <c r="Y295" s="14">
        <f t="shared" ca="1" si="9"/>
        <v>12</v>
      </c>
      <c r="Z295" s="31"/>
      <c r="AA295" s="9" t="str">
        <f ca="1">IF(AND($T295&lt;&gt;"Cumplido", $Q295&lt;&gt;"", $R295=""), IF($Q295-TODAY()&lt;=[1]Parametros!$M$2, IF($Q295-TODAY()&gt;=0, "Sí", "Vencido"), "No"), IF(AND($T295&lt;&gt;"Cumplido", $Q295&lt;&gt;"", $R295&lt;&gt;""), IF($R295&gt;$Q295, "Incumplido", "Cumplido en plazo"), ""))</f>
        <v>Vencido</v>
      </c>
      <c r="AB295" s="27"/>
      <c r="AC295" s="27"/>
      <c r="AD295" s="9"/>
      <c r="AE295" s="9"/>
      <c r="AF295" s="9"/>
      <c r="AG295" s="9"/>
      <c r="AH295" s="9"/>
      <c r="AI295" s="32" t="s">
        <v>1272</v>
      </c>
      <c r="AJ295" s="39"/>
    </row>
    <row r="296" spans="1:36" ht="409.5" x14ac:dyDescent="0.3">
      <c r="A296" s="99" t="s">
        <v>43</v>
      </c>
      <c r="B296" s="25" t="s">
        <v>1269</v>
      </c>
      <c r="C296" s="10" t="s">
        <v>1830</v>
      </c>
      <c r="D296" s="17" t="s">
        <v>1607</v>
      </c>
      <c r="E296" s="75" t="s">
        <v>1582</v>
      </c>
      <c r="F296" s="75"/>
      <c r="G296" s="10" t="s">
        <v>1830</v>
      </c>
      <c r="H296" s="18" t="s">
        <v>1583</v>
      </c>
      <c r="I296" s="75" t="s">
        <v>1603</v>
      </c>
      <c r="J296" s="10" t="s">
        <v>771</v>
      </c>
      <c r="K296" s="118">
        <v>1</v>
      </c>
      <c r="L296" s="119" t="s">
        <v>1606</v>
      </c>
      <c r="M296" s="10" t="s">
        <v>86</v>
      </c>
      <c r="N296" s="10" t="s">
        <v>1866</v>
      </c>
      <c r="O296" s="10" t="s">
        <v>1864</v>
      </c>
      <c r="P296" s="158">
        <v>45961</v>
      </c>
      <c r="Q296" s="80">
        <v>46010</v>
      </c>
      <c r="R296" s="15"/>
      <c r="S296" s="27">
        <v>1</v>
      </c>
      <c r="T296" s="55" t="s">
        <v>783</v>
      </c>
      <c r="U296" s="7"/>
      <c r="V296" s="7"/>
      <c r="W296" s="10" t="s">
        <v>1966</v>
      </c>
      <c r="X296" s="30" t="s">
        <v>1881</v>
      </c>
      <c r="Y296" s="14">
        <f t="shared" ca="1" si="9"/>
        <v>12</v>
      </c>
      <c r="Z296" s="31"/>
      <c r="AA296" s="9" t="str">
        <f ca="1">IF(AND($T296&lt;&gt;"Cumplido", $Q296&lt;&gt;"", $R296=""), IF($Q296-TODAY()&lt;=[1]Parametros!$M$2, IF($Q296-TODAY()&gt;=0, "Sí", "Vencido"), "No"), IF(AND($T296&lt;&gt;"Cumplido", $Q296&lt;&gt;"", $R296&lt;&gt;""), IF($R296&gt;$Q296, "Incumplido", "Cumplido en plazo"), ""))</f>
        <v>Vencido</v>
      </c>
      <c r="AB296" s="27">
        <v>1</v>
      </c>
      <c r="AC296" s="27">
        <v>1</v>
      </c>
      <c r="AD296" s="9"/>
      <c r="AE296" s="9"/>
      <c r="AF296" s="9"/>
      <c r="AG296" s="9"/>
      <c r="AH296" s="9"/>
      <c r="AI296" s="32" t="s">
        <v>1272</v>
      </c>
      <c r="AJ296" s="39"/>
    </row>
    <row r="297" spans="1:36" ht="93.75" x14ac:dyDescent="0.3">
      <c r="A297" s="98" t="s">
        <v>43</v>
      </c>
      <c r="B297" s="25" t="s">
        <v>1269</v>
      </c>
      <c r="C297" s="10" t="s">
        <v>1830</v>
      </c>
      <c r="D297" s="17" t="s">
        <v>1607</v>
      </c>
      <c r="E297" s="75" t="s">
        <v>1582</v>
      </c>
      <c r="F297" s="75"/>
      <c r="G297" s="9" t="s">
        <v>1830</v>
      </c>
      <c r="H297" s="18" t="s">
        <v>1583</v>
      </c>
      <c r="I297" s="75" t="s">
        <v>1809</v>
      </c>
      <c r="J297" s="10" t="s">
        <v>768</v>
      </c>
      <c r="K297" s="118">
        <v>1</v>
      </c>
      <c r="L297" s="17" t="s">
        <v>1812</v>
      </c>
      <c r="M297" s="75" t="s">
        <v>347</v>
      </c>
      <c r="N297" s="10" t="s">
        <v>1829</v>
      </c>
      <c r="O297" s="10" t="s">
        <v>1829</v>
      </c>
      <c r="P297" s="158">
        <v>45961</v>
      </c>
      <c r="Q297" s="80">
        <v>46010</v>
      </c>
      <c r="R297" s="15"/>
      <c r="S297" s="27">
        <v>0</v>
      </c>
      <c r="T297" s="18" t="s">
        <v>1556</v>
      </c>
      <c r="U297" s="7"/>
      <c r="V297" s="7"/>
      <c r="W297" s="10" t="s">
        <v>1830</v>
      </c>
      <c r="X297" s="30"/>
      <c r="Y297" s="14">
        <f t="shared" ca="1" si="9"/>
        <v>12</v>
      </c>
      <c r="Z297" s="31"/>
      <c r="AA297" s="9" t="str">
        <f ca="1">IF(AND($T297&lt;&gt;"Cumplido", $Q297&lt;&gt;"", $R297=""), IF($Q297-TODAY()&lt;=[1]Parametros!$M$2, IF($Q297-TODAY()&gt;=0, "Sí", "Vencido"), "No"), IF(AND($T297&lt;&gt;"Cumplido", $Q297&lt;&gt;"", $R297&lt;&gt;""), IF($R297&gt;$Q297, "Incumplido", "Cumplido en plazo"), ""))</f>
        <v>Vencido</v>
      </c>
      <c r="AB297" s="27"/>
      <c r="AC297" s="27"/>
      <c r="AD297" s="9"/>
      <c r="AE297" s="9"/>
      <c r="AF297" s="9"/>
      <c r="AG297" s="9"/>
      <c r="AH297" s="9"/>
      <c r="AI297" s="32" t="s">
        <v>1272</v>
      </c>
      <c r="AJ297" s="39"/>
    </row>
    <row r="298" spans="1:36" ht="93.75" x14ac:dyDescent="0.3">
      <c r="A298" s="98" t="s">
        <v>43</v>
      </c>
      <c r="B298" s="25" t="s">
        <v>1269</v>
      </c>
      <c r="C298" s="10" t="s">
        <v>1830</v>
      </c>
      <c r="D298" s="17" t="s">
        <v>1607</v>
      </c>
      <c r="E298" s="75" t="s">
        <v>1582</v>
      </c>
      <c r="F298" s="75"/>
      <c r="G298" s="9" t="s">
        <v>1830</v>
      </c>
      <c r="H298" s="18" t="s">
        <v>1583</v>
      </c>
      <c r="I298" s="75" t="s">
        <v>1810</v>
      </c>
      <c r="J298" s="10" t="s">
        <v>768</v>
      </c>
      <c r="K298" s="118">
        <v>1</v>
      </c>
      <c r="L298" s="17" t="s">
        <v>1813</v>
      </c>
      <c r="M298" s="10" t="s">
        <v>86</v>
      </c>
      <c r="N298" s="10" t="s">
        <v>1866</v>
      </c>
      <c r="O298" s="10" t="s">
        <v>1864</v>
      </c>
      <c r="P298" s="158">
        <v>45961</v>
      </c>
      <c r="Q298" s="80">
        <v>46010</v>
      </c>
      <c r="R298" s="15"/>
      <c r="S298" s="27">
        <v>0</v>
      </c>
      <c r="T298" s="18" t="s">
        <v>1556</v>
      </c>
      <c r="U298" s="7"/>
      <c r="V298" s="7"/>
      <c r="W298" s="10" t="s">
        <v>1830</v>
      </c>
      <c r="X298" s="30"/>
      <c r="Y298" s="14">
        <f t="shared" ca="1" si="9"/>
        <v>12</v>
      </c>
      <c r="Z298" s="31"/>
      <c r="AA298" s="9" t="str">
        <f ca="1">IF(AND($T298&lt;&gt;"Cumplido", $Q298&lt;&gt;"", $R298=""), IF($Q298-TODAY()&lt;=[1]Parametros!$M$2, IF($Q298-TODAY()&gt;=0, "Sí", "Vencido"), "No"), IF(AND($T298&lt;&gt;"Cumplido", $Q298&lt;&gt;"", $R298&lt;&gt;""), IF($R298&gt;$Q298, "Incumplido", "Cumplido en plazo"), ""))</f>
        <v>Vencido</v>
      </c>
      <c r="AB298" s="27"/>
      <c r="AC298" s="27"/>
      <c r="AD298" s="9"/>
      <c r="AE298" s="9"/>
      <c r="AF298" s="9"/>
      <c r="AG298" s="9"/>
      <c r="AH298" s="9"/>
      <c r="AI298" s="32" t="s">
        <v>1272</v>
      </c>
      <c r="AJ298" s="39"/>
    </row>
    <row r="299" spans="1:36" ht="93.75" x14ac:dyDescent="0.3">
      <c r="A299" s="98" t="s">
        <v>43</v>
      </c>
      <c r="B299" s="25" t="s">
        <v>1269</v>
      </c>
      <c r="C299" s="10" t="s">
        <v>1830</v>
      </c>
      <c r="D299" s="17" t="s">
        <v>1607</v>
      </c>
      <c r="E299" s="75" t="s">
        <v>1582</v>
      </c>
      <c r="F299" s="75"/>
      <c r="G299" s="9" t="s">
        <v>1830</v>
      </c>
      <c r="H299" s="18" t="s">
        <v>1583</v>
      </c>
      <c r="I299" s="75" t="s">
        <v>1811</v>
      </c>
      <c r="J299" s="10" t="s">
        <v>768</v>
      </c>
      <c r="K299" s="118">
        <v>1</v>
      </c>
      <c r="L299" s="17" t="s">
        <v>1814</v>
      </c>
      <c r="M299" s="10" t="s">
        <v>86</v>
      </c>
      <c r="N299" s="10" t="s">
        <v>1866</v>
      </c>
      <c r="O299" s="10" t="s">
        <v>1864</v>
      </c>
      <c r="P299" s="158">
        <v>45961</v>
      </c>
      <c r="Q299" s="80">
        <v>46010</v>
      </c>
      <c r="R299" s="15"/>
      <c r="S299" s="27">
        <v>0</v>
      </c>
      <c r="T299" s="18" t="s">
        <v>1556</v>
      </c>
      <c r="U299" s="7"/>
      <c r="V299" s="7"/>
      <c r="W299" s="10" t="s">
        <v>1830</v>
      </c>
      <c r="X299" s="30"/>
      <c r="Y299" s="14">
        <f t="shared" ca="1" si="9"/>
        <v>12</v>
      </c>
      <c r="Z299" s="31"/>
      <c r="AA299" s="9" t="str">
        <f ca="1">IF(AND($T299&lt;&gt;"Cumplido", $Q299&lt;&gt;"", $R299=""), IF($Q299-TODAY()&lt;=[1]Parametros!$M$2, IF($Q299-TODAY()&gt;=0, "Sí", "Vencido"), "No"), IF(AND($T299&lt;&gt;"Cumplido", $Q299&lt;&gt;"", $R299&lt;&gt;""), IF($R299&gt;$Q299, "Incumplido", "Cumplido en plazo"), ""))</f>
        <v>Vencido</v>
      </c>
      <c r="AB299" s="27"/>
      <c r="AC299" s="27"/>
      <c r="AD299" s="9"/>
      <c r="AE299" s="9"/>
      <c r="AF299" s="9"/>
      <c r="AG299" s="9"/>
      <c r="AH299" s="9"/>
      <c r="AI299" s="32" t="s">
        <v>1272</v>
      </c>
      <c r="AJ299" s="39"/>
    </row>
    <row r="300" spans="1:36" ht="131.25" x14ac:dyDescent="0.3">
      <c r="A300" s="98" t="s">
        <v>43</v>
      </c>
      <c r="B300" s="25" t="s">
        <v>1269</v>
      </c>
      <c r="C300" s="10" t="s">
        <v>1831</v>
      </c>
      <c r="D300" s="26" t="s">
        <v>1608</v>
      </c>
      <c r="E300" s="120" t="s">
        <v>1586</v>
      </c>
      <c r="F300" s="75"/>
      <c r="G300" s="9" t="s">
        <v>1831</v>
      </c>
      <c r="H300" s="18" t="s">
        <v>1584</v>
      </c>
      <c r="I300" s="75" t="s">
        <v>1596</v>
      </c>
      <c r="J300" s="10" t="s">
        <v>771</v>
      </c>
      <c r="K300" s="121">
        <v>1</v>
      </c>
      <c r="L300" s="10" t="s">
        <v>1815</v>
      </c>
      <c r="M300" s="75" t="s">
        <v>347</v>
      </c>
      <c r="N300" s="10" t="s">
        <v>1829</v>
      </c>
      <c r="O300" s="10" t="s">
        <v>1829</v>
      </c>
      <c r="P300" s="158">
        <v>45961</v>
      </c>
      <c r="Q300" s="80">
        <v>46010</v>
      </c>
      <c r="R300" s="15"/>
      <c r="S300" s="27">
        <v>0</v>
      </c>
      <c r="T300" s="18" t="s">
        <v>1556</v>
      </c>
      <c r="U300" s="7"/>
      <c r="V300" s="7"/>
      <c r="W300" s="10" t="s">
        <v>1831</v>
      </c>
      <c r="X300" s="30"/>
      <c r="Y300" s="14">
        <f t="shared" ca="1" si="9"/>
        <v>12</v>
      </c>
      <c r="Z300" s="31"/>
      <c r="AA300" s="9" t="str">
        <f ca="1">IF(AND($T300&lt;&gt;"Cumplido", $Q300&lt;&gt;"", $R300=""), IF($Q300-TODAY()&lt;=[1]Parametros!$M$2, IF($Q300-TODAY()&gt;=0, "Sí", "Vencido"), "No"), IF(AND($T300&lt;&gt;"Cumplido", $Q300&lt;&gt;"", $R300&lt;&gt;""), IF($R300&gt;$Q300, "Incumplido", "Cumplido en plazo"), ""))</f>
        <v>Vencido</v>
      </c>
      <c r="AB300" s="27"/>
      <c r="AC300" s="27"/>
      <c r="AD300" s="9"/>
      <c r="AE300" s="9"/>
      <c r="AF300" s="9"/>
      <c r="AG300" s="9"/>
      <c r="AH300" s="9"/>
      <c r="AI300" s="32" t="s">
        <v>1272</v>
      </c>
      <c r="AJ300" s="39"/>
    </row>
    <row r="301" spans="1:36" ht="409.5" x14ac:dyDescent="0.3">
      <c r="A301" s="98" t="s">
        <v>43</v>
      </c>
      <c r="B301" s="25" t="s">
        <v>1269</v>
      </c>
      <c r="C301" s="10" t="s">
        <v>1831</v>
      </c>
      <c r="D301" s="26" t="s">
        <v>1608</v>
      </c>
      <c r="E301" s="120" t="s">
        <v>1586</v>
      </c>
      <c r="F301" s="75"/>
      <c r="G301" s="9" t="s">
        <v>1831</v>
      </c>
      <c r="H301" s="18" t="s">
        <v>1584</v>
      </c>
      <c r="I301" s="75" t="s">
        <v>1597</v>
      </c>
      <c r="J301" s="10" t="s">
        <v>771</v>
      </c>
      <c r="K301" s="121">
        <v>1</v>
      </c>
      <c r="L301" s="10" t="s">
        <v>1816</v>
      </c>
      <c r="M301" s="10" t="s">
        <v>86</v>
      </c>
      <c r="N301" s="10" t="s">
        <v>1866</v>
      </c>
      <c r="O301" s="10" t="s">
        <v>1864</v>
      </c>
      <c r="P301" s="158">
        <v>45961</v>
      </c>
      <c r="Q301" s="80">
        <v>46010</v>
      </c>
      <c r="R301" s="15">
        <v>45987</v>
      </c>
      <c r="S301" s="27">
        <v>1</v>
      </c>
      <c r="T301" s="55" t="s">
        <v>783</v>
      </c>
      <c r="U301" s="7"/>
      <c r="V301" s="7"/>
      <c r="W301" s="10" t="s">
        <v>1882</v>
      </c>
      <c r="X301" s="30" t="s">
        <v>1883</v>
      </c>
      <c r="Y301" s="14">
        <f t="shared" ca="1" si="9"/>
        <v>0</v>
      </c>
      <c r="Z301" s="31"/>
      <c r="AA301" s="9" t="str">
        <f ca="1">IF(AND($T301&lt;&gt;"Cumplido", $Q301&lt;&gt;"", $R301=""), IF($Q301-TODAY()&lt;=[1]Parametros!$M$2, IF($Q301-TODAY()&gt;=0, "Sí", "Vencido"), "No"), IF(AND($T301&lt;&gt;"Cumplido", $Q301&lt;&gt;"", $R301&lt;&gt;""), IF($R301&gt;$Q301, "Incumplido", "Cumplido en plazo"), ""))</f>
        <v>Cumplido en plazo</v>
      </c>
      <c r="AB301" s="27">
        <v>1</v>
      </c>
      <c r="AC301" s="27">
        <v>1</v>
      </c>
      <c r="AD301" s="9"/>
      <c r="AE301" s="9"/>
      <c r="AF301" s="9"/>
      <c r="AG301" s="9"/>
      <c r="AH301" s="9"/>
      <c r="AI301" s="32" t="s">
        <v>1272</v>
      </c>
      <c r="AJ301" s="39"/>
    </row>
    <row r="302" spans="1:36" ht="131.25" x14ac:dyDescent="0.3">
      <c r="A302" s="98" t="s">
        <v>43</v>
      </c>
      <c r="B302" s="25" t="s">
        <v>1269</v>
      </c>
      <c r="C302" s="10" t="s">
        <v>1831</v>
      </c>
      <c r="D302" s="26" t="s">
        <v>1608</v>
      </c>
      <c r="E302" s="120" t="s">
        <v>1586</v>
      </c>
      <c r="F302" s="75"/>
      <c r="G302" s="9" t="s">
        <v>1831</v>
      </c>
      <c r="H302" s="18" t="s">
        <v>1584</v>
      </c>
      <c r="I302" s="75" t="s">
        <v>1598</v>
      </c>
      <c r="J302" s="10" t="s">
        <v>771</v>
      </c>
      <c r="K302" s="118">
        <v>1</v>
      </c>
      <c r="L302" s="10" t="s">
        <v>1815</v>
      </c>
      <c r="M302" s="75" t="s">
        <v>347</v>
      </c>
      <c r="N302" s="10" t="s">
        <v>1829</v>
      </c>
      <c r="O302" s="10" t="s">
        <v>1829</v>
      </c>
      <c r="P302" s="158">
        <v>45961</v>
      </c>
      <c r="Q302" s="80">
        <v>46010</v>
      </c>
      <c r="R302" s="15"/>
      <c r="S302" s="27">
        <v>0</v>
      </c>
      <c r="T302" s="18" t="s">
        <v>1556</v>
      </c>
      <c r="U302" s="7"/>
      <c r="V302" s="7"/>
      <c r="W302" s="10" t="s">
        <v>1831</v>
      </c>
      <c r="X302" s="30"/>
      <c r="Y302" s="14">
        <f t="shared" ca="1" si="9"/>
        <v>12</v>
      </c>
      <c r="Z302" s="31"/>
      <c r="AA302" s="9" t="str">
        <f ca="1">IF(AND($T302&lt;&gt;"Cumplido", $Q302&lt;&gt;"", $R302=""), IF($Q302-TODAY()&lt;=[1]Parametros!$M$2, IF($Q302-TODAY()&gt;=0, "Sí", "Vencido"), "No"), IF(AND($T302&lt;&gt;"Cumplido", $Q302&lt;&gt;"", $R302&lt;&gt;""), IF($R302&gt;$Q302, "Incumplido", "Cumplido en plazo"), ""))</f>
        <v>Vencido</v>
      </c>
      <c r="AB302" s="27"/>
      <c r="AC302" s="27"/>
      <c r="AD302" s="9"/>
      <c r="AE302" s="9"/>
      <c r="AF302" s="9"/>
      <c r="AG302" s="9"/>
      <c r="AH302" s="9"/>
      <c r="AI302" s="32" t="s">
        <v>1272</v>
      </c>
      <c r="AJ302" s="39"/>
    </row>
    <row r="303" spans="1:36" ht="131.25" x14ac:dyDescent="0.3">
      <c r="A303" s="98" t="s">
        <v>43</v>
      </c>
      <c r="B303" s="25" t="s">
        <v>1269</v>
      </c>
      <c r="C303" s="10" t="s">
        <v>1831</v>
      </c>
      <c r="D303" s="26" t="s">
        <v>1608</v>
      </c>
      <c r="E303" s="120" t="s">
        <v>1586</v>
      </c>
      <c r="F303" s="75"/>
      <c r="G303" s="9" t="s">
        <v>1831</v>
      </c>
      <c r="H303" s="18" t="s">
        <v>1584</v>
      </c>
      <c r="I303" s="17" t="s">
        <v>1599</v>
      </c>
      <c r="J303" s="10" t="s">
        <v>771</v>
      </c>
      <c r="K303" s="121">
        <v>1</v>
      </c>
      <c r="L303" s="10" t="s">
        <v>1817</v>
      </c>
      <c r="M303" s="75" t="s">
        <v>347</v>
      </c>
      <c r="N303" s="10" t="s">
        <v>1829</v>
      </c>
      <c r="O303" s="10" t="s">
        <v>1829</v>
      </c>
      <c r="P303" s="158">
        <v>45961</v>
      </c>
      <c r="Q303" s="80">
        <v>46010</v>
      </c>
      <c r="R303" s="15"/>
      <c r="S303" s="27">
        <v>0</v>
      </c>
      <c r="T303" s="18" t="s">
        <v>1556</v>
      </c>
      <c r="U303" s="7"/>
      <c r="V303" s="7"/>
      <c r="W303" s="10" t="s">
        <v>1831</v>
      </c>
      <c r="X303" s="30"/>
      <c r="Y303" s="14">
        <f t="shared" ca="1" si="9"/>
        <v>12</v>
      </c>
      <c r="Z303" s="31"/>
      <c r="AA303" s="9" t="str">
        <f ca="1">IF(AND($T303&lt;&gt;"Cumplido", $Q303&lt;&gt;"", $R303=""), IF($Q303-TODAY()&lt;=[1]Parametros!$M$2, IF($Q303-TODAY()&gt;=0, "Sí", "Vencido"), "No"), IF(AND($T303&lt;&gt;"Cumplido", $Q303&lt;&gt;"", $R303&lt;&gt;""), IF($R303&gt;$Q303, "Incumplido", "Cumplido en plazo"), ""))</f>
        <v>Vencido</v>
      </c>
      <c r="AB303" s="27"/>
      <c r="AC303" s="27"/>
      <c r="AD303" s="9"/>
      <c r="AE303" s="9"/>
      <c r="AF303" s="9"/>
      <c r="AG303" s="9"/>
      <c r="AH303" s="9"/>
      <c r="AI303" s="32" t="s">
        <v>1272</v>
      </c>
      <c r="AJ303" s="39"/>
    </row>
    <row r="304" spans="1:36" ht="131.25" x14ac:dyDescent="0.3">
      <c r="A304" s="98" t="s">
        <v>43</v>
      </c>
      <c r="B304" s="25" t="s">
        <v>1269</v>
      </c>
      <c r="C304" s="10" t="s">
        <v>1831</v>
      </c>
      <c r="D304" s="26" t="s">
        <v>1608</v>
      </c>
      <c r="E304" s="120" t="s">
        <v>1586</v>
      </c>
      <c r="F304" s="75"/>
      <c r="G304" s="9" t="s">
        <v>1831</v>
      </c>
      <c r="H304" s="18" t="s">
        <v>1584</v>
      </c>
      <c r="I304" s="122" t="s">
        <v>1600</v>
      </c>
      <c r="J304" s="10" t="s">
        <v>768</v>
      </c>
      <c r="K304" s="118">
        <v>1</v>
      </c>
      <c r="L304" s="10" t="s">
        <v>1818</v>
      </c>
      <c r="M304" s="75" t="s">
        <v>347</v>
      </c>
      <c r="N304" s="10" t="s">
        <v>1829</v>
      </c>
      <c r="O304" s="10" t="s">
        <v>1829</v>
      </c>
      <c r="P304" s="158">
        <v>45961</v>
      </c>
      <c r="Q304" s="80">
        <v>46010</v>
      </c>
      <c r="R304" s="15"/>
      <c r="S304" s="27">
        <v>0</v>
      </c>
      <c r="T304" s="18" t="s">
        <v>1556</v>
      </c>
      <c r="U304" s="7"/>
      <c r="V304" s="7"/>
      <c r="W304" s="10" t="s">
        <v>1831</v>
      </c>
      <c r="X304" s="30"/>
      <c r="Y304" s="14">
        <f t="shared" ca="1" si="9"/>
        <v>12</v>
      </c>
      <c r="Z304" s="31"/>
      <c r="AA304" s="9" t="str">
        <f ca="1">IF(AND($T304&lt;&gt;"Cumplido", $Q304&lt;&gt;"", $R304=""), IF($Q304-TODAY()&lt;=[1]Parametros!$M$2, IF($Q304-TODAY()&gt;=0, "Sí", "Vencido"), "No"), IF(AND($T304&lt;&gt;"Cumplido", $Q304&lt;&gt;"", $R304&lt;&gt;""), IF($R304&gt;$Q304, "Incumplido", "Cumplido en plazo"), ""))</f>
        <v>Vencido</v>
      </c>
      <c r="AB304" s="27"/>
      <c r="AC304" s="27"/>
      <c r="AD304" s="9"/>
      <c r="AE304" s="9"/>
      <c r="AF304" s="9"/>
      <c r="AG304" s="9"/>
      <c r="AH304" s="9"/>
      <c r="AI304" s="32" t="s">
        <v>1272</v>
      </c>
      <c r="AJ304" s="39"/>
    </row>
    <row r="305" spans="1:36" ht="131.25" x14ac:dyDescent="0.3">
      <c r="A305" s="98" t="s">
        <v>43</v>
      </c>
      <c r="B305" s="25" t="s">
        <v>1269</v>
      </c>
      <c r="C305" s="10" t="s">
        <v>1831</v>
      </c>
      <c r="D305" s="26" t="s">
        <v>1608</v>
      </c>
      <c r="E305" s="120" t="s">
        <v>1586</v>
      </c>
      <c r="F305" s="75"/>
      <c r="G305" s="9" t="s">
        <v>1831</v>
      </c>
      <c r="H305" s="18" t="s">
        <v>1584</v>
      </c>
      <c r="I305" s="17" t="s">
        <v>1601</v>
      </c>
      <c r="J305" s="10" t="s">
        <v>768</v>
      </c>
      <c r="K305" s="121">
        <v>1</v>
      </c>
      <c r="L305" s="10" t="s">
        <v>1819</v>
      </c>
      <c r="M305" s="75" t="s">
        <v>347</v>
      </c>
      <c r="N305" s="10" t="s">
        <v>1829</v>
      </c>
      <c r="O305" s="10" t="s">
        <v>1829</v>
      </c>
      <c r="P305" s="158">
        <v>45961</v>
      </c>
      <c r="Q305" s="80">
        <v>46010</v>
      </c>
      <c r="R305" s="15"/>
      <c r="S305" s="27">
        <v>0</v>
      </c>
      <c r="T305" s="18" t="s">
        <v>1556</v>
      </c>
      <c r="U305" s="7"/>
      <c r="V305" s="7"/>
      <c r="W305" s="10" t="s">
        <v>1831</v>
      </c>
      <c r="X305" s="30"/>
      <c r="Y305" s="14">
        <f t="shared" ca="1" si="9"/>
        <v>12</v>
      </c>
      <c r="Z305" s="31"/>
      <c r="AA305" s="9" t="str">
        <f ca="1">IF(AND($T305&lt;&gt;"Cumplido", $Q305&lt;&gt;"", $R305=""), IF($Q305-TODAY()&lt;=[1]Parametros!$M$2, IF($Q305-TODAY()&gt;=0, "Sí", "Vencido"), "No"), IF(AND($T305&lt;&gt;"Cumplido", $Q305&lt;&gt;"", $R305&lt;&gt;""), IF($R305&gt;$Q305, "Incumplido", "Cumplido en plazo"), ""))</f>
        <v>Vencido</v>
      </c>
      <c r="AB305" s="27"/>
      <c r="AC305" s="27"/>
      <c r="AD305" s="9"/>
      <c r="AE305" s="9"/>
      <c r="AF305" s="9"/>
      <c r="AG305" s="9"/>
      <c r="AH305" s="9"/>
      <c r="AI305" s="32" t="s">
        <v>1272</v>
      </c>
      <c r="AJ305" s="39"/>
    </row>
    <row r="306" spans="1:36" ht="409.5" x14ac:dyDescent="0.3">
      <c r="A306" s="98" t="s">
        <v>43</v>
      </c>
      <c r="B306" s="25" t="s">
        <v>1269</v>
      </c>
      <c r="C306" s="10" t="s">
        <v>1831</v>
      </c>
      <c r="D306" s="26" t="s">
        <v>1608</v>
      </c>
      <c r="E306" s="120" t="s">
        <v>1586</v>
      </c>
      <c r="F306" s="75"/>
      <c r="G306" s="9" t="s">
        <v>1831</v>
      </c>
      <c r="H306" s="18" t="s">
        <v>1584</v>
      </c>
      <c r="I306" s="17" t="s">
        <v>1602</v>
      </c>
      <c r="J306" s="10" t="s">
        <v>768</v>
      </c>
      <c r="K306" s="118">
        <v>1</v>
      </c>
      <c r="L306" s="10" t="s">
        <v>1820</v>
      </c>
      <c r="M306" s="10" t="s">
        <v>86</v>
      </c>
      <c r="N306" s="10" t="s">
        <v>1866</v>
      </c>
      <c r="O306" s="10" t="s">
        <v>1864</v>
      </c>
      <c r="P306" s="158">
        <v>45961</v>
      </c>
      <c r="Q306" s="80">
        <v>46010</v>
      </c>
      <c r="R306" s="15">
        <v>45987</v>
      </c>
      <c r="S306" s="27">
        <v>1</v>
      </c>
      <c r="T306" s="55" t="s">
        <v>783</v>
      </c>
      <c r="U306" s="7"/>
      <c r="V306" s="7"/>
      <c r="W306" s="10" t="s">
        <v>1970</v>
      </c>
      <c r="X306" s="30" t="s">
        <v>1884</v>
      </c>
      <c r="Y306" s="14">
        <f t="shared" ca="1" si="9"/>
        <v>0</v>
      </c>
      <c r="Z306" s="31"/>
      <c r="AA306" s="9" t="str">
        <f ca="1">IF(AND($T306&lt;&gt;"Cumplido", $Q306&lt;&gt;"", $R306=""), IF($Q306-TODAY()&lt;=[1]Parametros!$M$2, IF($Q306-TODAY()&gt;=0, "Sí", "Vencido"), "No"), IF(AND($T306&lt;&gt;"Cumplido", $Q306&lt;&gt;"", $R306&lt;&gt;""), IF($R306&gt;$Q306, "Incumplido", "Cumplido en plazo"), ""))</f>
        <v>Cumplido en plazo</v>
      </c>
      <c r="AB306" s="27">
        <v>1</v>
      </c>
      <c r="AC306" s="27">
        <v>1</v>
      </c>
      <c r="AD306" s="9"/>
      <c r="AE306" s="9"/>
      <c r="AF306" s="9"/>
      <c r="AG306" s="9"/>
      <c r="AH306" s="9"/>
      <c r="AI306" s="32" t="s">
        <v>1272</v>
      </c>
      <c r="AJ306" s="39"/>
    </row>
    <row r="307" spans="1:36" ht="93.75" x14ac:dyDescent="0.3">
      <c r="A307" s="98" t="s">
        <v>43</v>
      </c>
      <c r="B307" s="25" t="s">
        <v>1269</v>
      </c>
      <c r="C307" s="10" t="s">
        <v>1832</v>
      </c>
      <c r="D307" s="17" t="s">
        <v>1609</v>
      </c>
      <c r="E307" s="120" t="s">
        <v>1592</v>
      </c>
      <c r="F307" s="75"/>
      <c r="G307" s="10" t="s">
        <v>1832</v>
      </c>
      <c r="H307" s="18" t="s">
        <v>1585</v>
      </c>
      <c r="I307" s="75" t="s">
        <v>1587</v>
      </c>
      <c r="J307" s="10" t="s">
        <v>771</v>
      </c>
      <c r="K307" s="121">
        <v>1</v>
      </c>
      <c r="L307" s="10" t="s">
        <v>1821</v>
      </c>
      <c r="M307" s="75" t="s">
        <v>347</v>
      </c>
      <c r="N307" s="10" t="s">
        <v>1829</v>
      </c>
      <c r="O307" s="10" t="s">
        <v>1829</v>
      </c>
      <c r="P307" s="158">
        <v>45961</v>
      </c>
      <c r="Q307" s="80">
        <v>46010</v>
      </c>
      <c r="R307" s="15"/>
      <c r="S307" s="27">
        <v>0</v>
      </c>
      <c r="T307" s="18" t="s">
        <v>1556</v>
      </c>
      <c r="U307" s="7"/>
      <c r="V307" s="7"/>
      <c r="W307" s="10" t="s">
        <v>1832</v>
      </c>
      <c r="X307" s="30"/>
      <c r="Y307" s="14">
        <f t="shared" ca="1" si="9"/>
        <v>12</v>
      </c>
      <c r="Z307" s="31"/>
      <c r="AA307" s="9" t="str">
        <f ca="1">IF(AND($T307&lt;&gt;"Cumplido", $Q307&lt;&gt;"", $R307=""), IF($Q307-TODAY()&lt;=[1]Parametros!$M$2, IF($Q307-TODAY()&gt;=0, "Sí", "Vencido"), "No"), IF(AND($T307&lt;&gt;"Cumplido", $Q307&lt;&gt;"", $R307&lt;&gt;""), IF($R307&gt;$Q307, "Incumplido", "Cumplido en plazo"), ""))</f>
        <v>Vencido</v>
      </c>
      <c r="AB307" s="27"/>
      <c r="AC307" s="27"/>
      <c r="AD307" s="9"/>
      <c r="AE307" s="9"/>
      <c r="AF307" s="9"/>
      <c r="AG307" s="9"/>
      <c r="AH307" s="9"/>
      <c r="AI307" s="32" t="s">
        <v>1272</v>
      </c>
      <c r="AJ307" s="39"/>
    </row>
    <row r="308" spans="1:36" ht="93.75" x14ac:dyDescent="0.3">
      <c r="A308" s="98" t="s">
        <v>43</v>
      </c>
      <c r="B308" s="25" t="s">
        <v>1269</v>
      </c>
      <c r="C308" s="10" t="s">
        <v>1832</v>
      </c>
      <c r="D308" s="17" t="s">
        <v>1609</v>
      </c>
      <c r="E308" s="120" t="s">
        <v>1592</v>
      </c>
      <c r="F308" s="75"/>
      <c r="G308" s="10" t="s">
        <v>1832</v>
      </c>
      <c r="H308" s="18" t="s">
        <v>1585</v>
      </c>
      <c r="I308" s="75" t="s">
        <v>1588</v>
      </c>
      <c r="J308" s="10" t="s">
        <v>771</v>
      </c>
      <c r="K308" s="121">
        <v>1</v>
      </c>
      <c r="L308" s="10" t="s">
        <v>1822</v>
      </c>
      <c r="M308" s="75" t="s">
        <v>347</v>
      </c>
      <c r="N308" s="10" t="s">
        <v>1829</v>
      </c>
      <c r="O308" s="10" t="s">
        <v>1829</v>
      </c>
      <c r="P308" s="158">
        <v>45961</v>
      </c>
      <c r="Q308" s="80">
        <v>46010</v>
      </c>
      <c r="R308" s="15"/>
      <c r="S308" s="27">
        <v>0</v>
      </c>
      <c r="T308" s="18" t="s">
        <v>1556</v>
      </c>
      <c r="U308" s="7"/>
      <c r="V308" s="7"/>
      <c r="W308" s="10" t="s">
        <v>1832</v>
      </c>
      <c r="X308" s="30"/>
      <c r="Y308" s="14">
        <f t="shared" ca="1" si="9"/>
        <v>12</v>
      </c>
      <c r="Z308" s="31"/>
      <c r="AA308" s="9" t="str">
        <f ca="1">IF(AND($T308&lt;&gt;"Cumplido", $Q308&lt;&gt;"", $R308=""), IF($Q308-TODAY()&lt;=[1]Parametros!$M$2, IF($Q308-TODAY()&gt;=0, "Sí", "Vencido"), "No"), IF(AND($T308&lt;&gt;"Cumplido", $Q308&lt;&gt;"", $R308&lt;&gt;""), IF($R308&gt;$Q308, "Incumplido", "Cumplido en plazo"), ""))</f>
        <v>Vencido</v>
      </c>
      <c r="AB308" s="27"/>
      <c r="AC308" s="27"/>
      <c r="AD308" s="9"/>
      <c r="AE308" s="9"/>
      <c r="AF308" s="9"/>
      <c r="AG308" s="9"/>
      <c r="AH308" s="9"/>
      <c r="AI308" s="32" t="s">
        <v>1272</v>
      </c>
      <c r="AJ308" s="39"/>
    </row>
    <row r="309" spans="1:36" ht="93.75" x14ac:dyDescent="0.3">
      <c r="A309" s="98" t="s">
        <v>43</v>
      </c>
      <c r="B309" s="25" t="s">
        <v>1269</v>
      </c>
      <c r="C309" s="10" t="s">
        <v>1832</v>
      </c>
      <c r="D309" s="17" t="s">
        <v>1609</v>
      </c>
      <c r="E309" s="120" t="s">
        <v>1592</v>
      </c>
      <c r="F309" s="75"/>
      <c r="G309" s="10" t="s">
        <v>1832</v>
      </c>
      <c r="H309" s="18" t="s">
        <v>1585</v>
      </c>
      <c r="I309" s="75" t="s">
        <v>1589</v>
      </c>
      <c r="J309" s="10" t="s">
        <v>771</v>
      </c>
      <c r="K309" s="118">
        <v>1</v>
      </c>
      <c r="L309" s="10" t="s">
        <v>1828</v>
      </c>
      <c r="M309" s="75" t="s">
        <v>347</v>
      </c>
      <c r="N309" s="10" t="s">
        <v>1829</v>
      </c>
      <c r="O309" s="10" t="s">
        <v>1829</v>
      </c>
      <c r="P309" s="158">
        <v>45961</v>
      </c>
      <c r="Q309" s="80">
        <v>46010</v>
      </c>
      <c r="R309" s="15"/>
      <c r="S309" s="27">
        <v>0</v>
      </c>
      <c r="T309" s="18" t="s">
        <v>1556</v>
      </c>
      <c r="U309" s="7"/>
      <c r="V309" s="7"/>
      <c r="W309" s="10" t="s">
        <v>1832</v>
      </c>
      <c r="X309" s="30"/>
      <c r="Y309" s="14">
        <f t="shared" ca="1" si="9"/>
        <v>12</v>
      </c>
      <c r="Z309" s="31"/>
      <c r="AA309" s="9" t="str">
        <f ca="1">IF(AND($T309&lt;&gt;"Cumplido", $Q309&lt;&gt;"", $R309=""), IF($Q309-TODAY()&lt;=[1]Parametros!$M$2, IF($Q309-TODAY()&gt;=0, "Sí", "Vencido"), "No"), IF(AND($T309&lt;&gt;"Cumplido", $Q309&lt;&gt;"", $R309&lt;&gt;""), IF($R309&gt;$Q309, "Incumplido", "Cumplido en plazo"), ""))</f>
        <v>Vencido</v>
      </c>
      <c r="AB309" s="27"/>
      <c r="AC309" s="27"/>
      <c r="AD309" s="9"/>
      <c r="AE309" s="9"/>
      <c r="AF309" s="9"/>
      <c r="AG309" s="9"/>
      <c r="AH309" s="9"/>
      <c r="AI309" s="32" t="s">
        <v>1272</v>
      </c>
      <c r="AJ309" s="39"/>
    </row>
    <row r="310" spans="1:36" ht="93.75" x14ac:dyDescent="0.3">
      <c r="A310" s="98" t="s">
        <v>43</v>
      </c>
      <c r="B310" s="25" t="s">
        <v>1269</v>
      </c>
      <c r="C310" s="10" t="s">
        <v>1832</v>
      </c>
      <c r="D310" s="17" t="s">
        <v>1609</v>
      </c>
      <c r="E310" s="120" t="s">
        <v>1592</v>
      </c>
      <c r="F310" s="75"/>
      <c r="G310" s="10" t="s">
        <v>1832</v>
      </c>
      <c r="H310" s="18" t="s">
        <v>1585</v>
      </c>
      <c r="I310" s="75" t="s">
        <v>1590</v>
      </c>
      <c r="J310" s="10" t="s">
        <v>771</v>
      </c>
      <c r="K310" s="118">
        <v>1</v>
      </c>
      <c r="L310" s="10" t="s">
        <v>1823</v>
      </c>
      <c r="M310" s="75" t="s">
        <v>347</v>
      </c>
      <c r="N310" s="10" t="s">
        <v>1829</v>
      </c>
      <c r="O310" s="10" t="s">
        <v>1829</v>
      </c>
      <c r="P310" s="158">
        <v>45961</v>
      </c>
      <c r="Q310" s="80">
        <v>46010</v>
      </c>
      <c r="R310" s="15"/>
      <c r="S310" s="27">
        <v>0</v>
      </c>
      <c r="T310" s="18" t="s">
        <v>1556</v>
      </c>
      <c r="U310" s="7"/>
      <c r="V310" s="7"/>
      <c r="W310" s="10" t="s">
        <v>1832</v>
      </c>
      <c r="X310" s="30"/>
      <c r="Y310" s="14">
        <f t="shared" ca="1" si="9"/>
        <v>12</v>
      </c>
      <c r="Z310" s="31"/>
      <c r="AA310" s="9" t="str">
        <f ca="1">IF(AND($T310&lt;&gt;"Cumplido", $Q310&lt;&gt;"", $R310=""), IF($Q310-TODAY()&lt;=[1]Parametros!$M$2, IF($Q310-TODAY()&gt;=0, "Sí", "Vencido"), "No"), IF(AND($T310&lt;&gt;"Cumplido", $Q310&lt;&gt;"", $R310&lt;&gt;""), IF($R310&gt;$Q310, "Incumplido", "Cumplido en plazo"), ""))</f>
        <v>Vencido</v>
      </c>
      <c r="AB310" s="27"/>
      <c r="AC310" s="27"/>
      <c r="AD310" s="9"/>
      <c r="AE310" s="9"/>
      <c r="AF310" s="9"/>
      <c r="AG310" s="9"/>
      <c r="AH310" s="9"/>
      <c r="AI310" s="32" t="s">
        <v>1272</v>
      </c>
      <c r="AJ310" s="39"/>
    </row>
    <row r="311" spans="1:36" ht="93.75" x14ac:dyDescent="0.3">
      <c r="A311" s="98" t="s">
        <v>43</v>
      </c>
      <c r="B311" s="25" t="s">
        <v>1269</v>
      </c>
      <c r="C311" s="10" t="s">
        <v>1832</v>
      </c>
      <c r="D311" s="17" t="s">
        <v>1609</v>
      </c>
      <c r="E311" s="120" t="s">
        <v>1592</v>
      </c>
      <c r="F311" s="75"/>
      <c r="G311" s="10" t="s">
        <v>1832</v>
      </c>
      <c r="H311" s="18" t="s">
        <v>1585</v>
      </c>
      <c r="I311" s="75" t="s">
        <v>1591</v>
      </c>
      <c r="J311" s="10" t="s">
        <v>771</v>
      </c>
      <c r="K311" s="118">
        <v>1</v>
      </c>
      <c r="L311" s="17" t="s">
        <v>1824</v>
      </c>
      <c r="M311" s="75" t="s">
        <v>347</v>
      </c>
      <c r="N311" s="10" t="s">
        <v>1829</v>
      </c>
      <c r="O311" s="10" t="s">
        <v>1829</v>
      </c>
      <c r="P311" s="158">
        <v>45961</v>
      </c>
      <c r="Q311" s="80">
        <v>46010</v>
      </c>
      <c r="R311" s="15"/>
      <c r="S311" s="27">
        <v>0</v>
      </c>
      <c r="T311" s="18" t="s">
        <v>1556</v>
      </c>
      <c r="U311" s="7"/>
      <c r="V311" s="7"/>
      <c r="W311" s="10" t="s">
        <v>1832</v>
      </c>
      <c r="X311" s="30"/>
      <c r="Y311" s="14">
        <f t="shared" ca="1" si="9"/>
        <v>12</v>
      </c>
      <c r="Z311" s="31"/>
      <c r="AA311" s="9" t="str">
        <f ca="1">IF(AND($T311&lt;&gt;"Cumplido", $Q311&lt;&gt;"", $R311=""), IF($Q311-TODAY()&lt;=[1]Parametros!$M$2, IF($Q311-TODAY()&gt;=0, "Sí", "Vencido"), "No"), IF(AND($T311&lt;&gt;"Cumplido", $Q311&lt;&gt;"", $R311&lt;&gt;""), IF($R311&gt;$Q311, "Incumplido", "Cumplido en plazo"), ""))</f>
        <v>Vencido</v>
      </c>
      <c r="AB311" s="27"/>
      <c r="AC311" s="27"/>
      <c r="AD311" s="9"/>
      <c r="AE311" s="9"/>
      <c r="AF311" s="9"/>
      <c r="AG311" s="9"/>
      <c r="AH311" s="9"/>
      <c r="AI311" s="32" t="s">
        <v>1272</v>
      </c>
      <c r="AJ311" s="39"/>
    </row>
    <row r="312" spans="1:36" ht="93.75" x14ac:dyDescent="0.3">
      <c r="A312" s="98" t="s">
        <v>43</v>
      </c>
      <c r="B312" s="25" t="s">
        <v>1269</v>
      </c>
      <c r="C312" s="10" t="s">
        <v>1832</v>
      </c>
      <c r="D312" s="17" t="s">
        <v>1609</v>
      </c>
      <c r="E312" s="120" t="s">
        <v>1592</v>
      </c>
      <c r="F312" s="75"/>
      <c r="G312" s="10" t="s">
        <v>1832</v>
      </c>
      <c r="H312" s="18" t="s">
        <v>1585</v>
      </c>
      <c r="I312" s="17" t="s">
        <v>1593</v>
      </c>
      <c r="J312" s="10" t="s">
        <v>768</v>
      </c>
      <c r="K312" s="118">
        <v>1</v>
      </c>
      <c r="L312" s="17" t="s">
        <v>1825</v>
      </c>
      <c r="M312" s="75" t="s">
        <v>347</v>
      </c>
      <c r="N312" s="10" t="s">
        <v>1829</v>
      </c>
      <c r="O312" s="10" t="s">
        <v>1829</v>
      </c>
      <c r="P312" s="158">
        <v>45961</v>
      </c>
      <c r="Q312" s="80">
        <v>46010</v>
      </c>
      <c r="R312" s="15"/>
      <c r="S312" s="27">
        <v>0</v>
      </c>
      <c r="T312" s="18" t="s">
        <v>1556</v>
      </c>
      <c r="U312" s="7"/>
      <c r="V312" s="7"/>
      <c r="W312" s="10" t="s">
        <v>1832</v>
      </c>
      <c r="X312" s="30"/>
      <c r="Y312" s="14">
        <f t="shared" ca="1" si="9"/>
        <v>12</v>
      </c>
      <c r="Z312" s="31"/>
      <c r="AA312" s="9" t="str">
        <f ca="1">IF(AND($T312&lt;&gt;"Cumplido", $Q312&lt;&gt;"", $R312=""), IF($Q312-TODAY()&lt;=[1]Parametros!$M$2, IF($Q312-TODAY()&gt;=0, "Sí", "Vencido"), "No"), IF(AND($T312&lt;&gt;"Cumplido", $Q312&lt;&gt;"", $R312&lt;&gt;""), IF($R312&gt;$Q312, "Incumplido", "Cumplido en plazo"), ""))</f>
        <v>Vencido</v>
      </c>
      <c r="AB312" s="27"/>
      <c r="AC312" s="27"/>
      <c r="AD312" s="9"/>
      <c r="AE312" s="9"/>
      <c r="AF312" s="9"/>
      <c r="AG312" s="9"/>
      <c r="AH312" s="9"/>
      <c r="AI312" s="32" t="s">
        <v>1272</v>
      </c>
      <c r="AJ312" s="39"/>
    </row>
    <row r="313" spans="1:36" ht="93.75" x14ac:dyDescent="0.3">
      <c r="A313" s="98" t="s">
        <v>43</v>
      </c>
      <c r="B313" s="25" t="s">
        <v>1269</v>
      </c>
      <c r="C313" s="10" t="s">
        <v>1832</v>
      </c>
      <c r="D313" s="17" t="s">
        <v>1609</v>
      </c>
      <c r="E313" s="120" t="s">
        <v>1592</v>
      </c>
      <c r="F313" s="75"/>
      <c r="G313" s="10" t="s">
        <v>1832</v>
      </c>
      <c r="H313" s="18" t="s">
        <v>1585</v>
      </c>
      <c r="I313" s="17" t="s">
        <v>1594</v>
      </c>
      <c r="J313" s="10" t="s">
        <v>768</v>
      </c>
      <c r="K313" s="121">
        <v>1</v>
      </c>
      <c r="L313" s="17" t="s">
        <v>1826</v>
      </c>
      <c r="M313" s="75" t="s">
        <v>347</v>
      </c>
      <c r="N313" s="10" t="s">
        <v>1829</v>
      </c>
      <c r="O313" s="10" t="s">
        <v>1829</v>
      </c>
      <c r="P313" s="158">
        <v>45961</v>
      </c>
      <c r="Q313" s="80">
        <v>46010</v>
      </c>
      <c r="R313" s="15"/>
      <c r="S313" s="27">
        <v>0</v>
      </c>
      <c r="T313" s="18" t="s">
        <v>1556</v>
      </c>
      <c r="U313" s="7"/>
      <c r="V313" s="7"/>
      <c r="W313" s="10" t="s">
        <v>1832</v>
      </c>
      <c r="X313" s="30"/>
      <c r="Y313" s="14">
        <f t="shared" ca="1" si="9"/>
        <v>12</v>
      </c>
      <c r="Z313" s="31"/>
      <c r="AA313" s="9" t="str">
        <f ca="1">IF(AND($T313&lt;&gt;"Cumplido", $Q313&lt;&gt;"", $R313=""), IF($Q313-TODAY()&lt;=[1]Parametros!$M$2, IF($Q313-TODAY()&gt;=0, "Sí", "Vencido"), "No"), IF(AND($T313&lt;&gt;"Cumplido", $Q313&lt;&gt;"", $R313&lt;&gt;""), IF($R313&gt;$Q313, "Incumplido", "Cumplido en plazo"), ""))</f>
        <v>Vencido</v>
      </c>
      <c r="AB313" s="27"/>
      <c r="AC313" s="27"/>
      <c r="AD313" s="9"/>
      <c r="AE313" s="9"/>
      <c r="AF313" s="9"/>
      <c r="AG313" s="9"/>
      <c r="AH313" s="9"/>
      <c r="AI313" s="32" t="s">
        <v>1272</v>
      </c>
      <c r="AJ313" s="39"/>
    </row>
    <row r="314" spans="1:36" ht="93.75" x14ac:dyDescent="0.3">
      <c r="A314" s="98" t="s">
        <v>43</v>
      </c>
      <c r="B314" s="25" t="s">
        <v>1269</v>
      </c>
      <c r="C314" s="10" t="s">
        <v>1832</v>
      </c>
      <c r="D314" s="17" t="s">
        <v>1609</v>
      </c>
      <c r="E314" s="120" t="s">
        <v>1592</v>
      </c>
      <c r="F314" s="75"/>
      <c r="G314" s="10" t="s">
        <v>1832</v>
      </c>
      <c r="H314" s="18" t="s">
        <v>1585</v>
      </c>
      <c r="I314" s="17" t="s">
        <v>1595</v>
      </c>
      <c r="J314" s="10" t="s">
        <v>768</v>
      </c>
      <c r="K314" s="121">
        <v>1</v>
      </c>
      <c r="L314" s="48" t="s">
        <v>1827</v>
      </c>
      <c r="M314" s="75" t="s">
        <v>347</v>
      </c>
      <c r="N314" s="10" t="s">
        <v>1829</v>
      </c>
      <c r="O314" s="10" t="s">
        <v>1829</v>
      </c>
      <c r="P314" s="158">
        <v>45961</v>
      </c>
      <c r="Q314" s="80">
        <v>46010</v>
      </c>
      <c r="R314" s="15"/>
      <c r="S314" s="27">
        <v>0</v>
      </c>
      <c r="T314" s="18" t="s">
        <v>1556</v>
      </c>
      <c r="U314" s="7"/>
      <c r="V314" s="7"/>
      <c r="W314" s="10" t="s">
        <v>1832</v>
      </c>
      <c r="X314" s="30"/>
      <c r="Y314" s="14">
        <f t="shared" ca="1" si="9"/>
        <v>12</v>
      </c>
      <c r="Z314" s="31"/>
      <c r="AA314" s="9" t="str">
        <f ca="1">IF(AND($T314&lt;&gt;"Cumplido", $Q314&lt;&gt;"", $R314=""), IF($Q314-TODAY()&lt;=[1]Parametros!$M$2, IF($Q314-TODAY()&gt;=0, "Sí", "Vencido"), "No"), IF(AND($T314&lt;&gt;"Cumplido", $Q314&lt;&gt;"", $R314&lt;&gt;""), IF($R314&gt;$Q314, "Incumplido", "Cumplido en plazo"), ""))</f>
        <v>Vencido</v>
      </c>
      <c r="AB314" s="27"/>
      <c r="AC314" s="27"/>
      <c r="AD314" s="9"/>
      <c r="AE314" s="9"/>
      <c r="AF314" s="9"/>
      <c r="AG314" s="9"/>
      <c r="AH314" s="9"/>
      <c r="AI314" s="32" t="s">
        <v>1272</v>
      </c>
      <c r="AJ314" s="39"/>
    </row>
  </sheetData>
  <sheetProtection selectLockedCells="1" selectUnlockedCells="1"/>
  <phoneticPr fontId="7" type="noConversion"/>
  <conditionalFormatting sqref="T2:T210 T212 T214:T221 T223:T314">
    <cfRule type="containsText" dxfId="43" priority="204" operator="containsText" text="Cumplido">
      <formula>NOT(ISERROR(SEARCH("Cumplido",T2)))</formula>
    </cfRule>
    <cfRule type="containsText" dxfId="42" priority="207" operator="containsText" text="No iniciado">
      <formula>NOT(ISERROR(SEARCH("No iniciado",T2)))</formula>
    </cfRule>
    <cfRule type="containsText" dxfId="41" priority="206" operator="containsText" text="Rezago">
      <formula>NOT(ISERROR(SEARCH("Rezago",T2)))</formula>
    </cfRule>
    <cfRule type="containsText" dxfId="40" priority="205" operator="containsText" text="En proceso">
      <formula>NOT(ISERROR(SEARCH("En proceso",T2)))</formula>
    </cfRule>
  </conditionalFormatting>
  <conditionalFormatting sqref="T211 T213">
    <cfRule type="containsText" dxfId="39" priority="110" operator="containsText" text="CUMPLIDA">
      <formula>NOT(ISERROR(SEARCH("CUMPLIDA",T211)))</formula>
    </cfRule>
    <cfRule type="containsText" dxfId="38" priority="109" operator="containsText" text="EN EJECUCIÓN">
      <formula>NOT(ISERROR(SEARCH("EN EJECUCIÓN",T211)))</formula>
    </cfRule>
    <cfRule type="containsText" dxfId="37" priority="108" operator="containsText" text="ELIMINADA">
      <formula>NOT(ISERROR(SEARCH("ELIMINADA",T211)))</formula>
    </cfRule>
    <cfRule type="containsText" dxfId="36" priority="107" operator="containsText" text="SIN INICIAR">
      <formula>NOT(ISERROR(SEARCH("SIN INICIAR",T211)))</formula>
    </cfRule>
  </conditionalFormatting>
  <conditionalFormatting sqref="Y2:Y76 Y100:Y314">
    <cfRule type="colorScale" priority="256">
      <colorScale>
        <cfvo type="min"/>
        <cfvo type="percentile" val="50"/>
        <cfvo type="max"/>
        <color rgb="FFFF0000"/>
        <color rgb="FFFFEB84"/>
        <color rgb="FF63BE7B"/>
      </colorScale>
    </cfRule>
  </conditionalFormatting>
  <conditionalFormatting sqref="Y77:Y99">
    <cfRule type="colorScale" priority="266">
      <colorScale>
        <cfvo type="min"/>
        <cfvo type="percentile" val="50"/>
        <cfvo type="max"/>
        <color rgb="FFFF0000"/>
        <color rgb="FFFFEB84"/>
        <color rgb="FF63BE7B"/>
      </colorScale>
    </cfRule>
  </conditionalFormatting>
  <conditionalFormatting sqref="AA2:AA314">
    <cfRule type="expression" dxfId="35" priority="32">
      <formula>$AA2="Sí"</formula>
    </cfRule>
    <cfRule type="expression" dxfId="34" priority="33">
      <formula>$AA2="Vencido"</formula>
    </cfRule>
  </conditionalFormatting>
  <conditionalFormatting sqref="AB33:AB75">
    <cfRule type="containsText" dxfId="33" priority="197" operator="containsText" text="Eficiencia Crítica">
      <formula>NOT(ISERROR(SEARCH("Eficiencia Crítica",AB33)))</formula>
    </cfRule>
    <cfRule type="containsText" dxfId="32" priority="200" operator="containsText" text="Alta Eficiencia">
      <formula>NOT(ISERROR(SEARCH("Alta Eficiencia",AB33)))</formula>
    </cfRule>
    <cfRule type="containsText" dxfId="31" priority="199" operator="containsText" text="Eficiencia Media">
      <formula>NOT(ISERROR(SEARCH("Eficiencia Media",AB33)))</formula>
    </cfRule>
    <cfRule type="containsText" dxfId="30" priority="198" operator="containsText" text="Baja Eficiencia">
      <formula>NOT(ISERROR(SEARCH("Baja Eficiencia",AB33)))</formula>
    </cfRule>
  </conditionalFormatting>
  <conditionalFormatting sqref="AB34:AB54">
    <cfRule type="containsText" dxfId="29" priority="201" stopIfTrue="1" operator="containsText" text="Baja Eficiencia">
      <formula>NOT(ISERROR(SEARCH("Baja Eficiencia",AB34)))</formula>
    </cfRule>
  </conditionalFormatting>
  <conditionalFormatting sqref="AB77:AB99">
    <cfRule type="containsText" dxfId="28" priority="28" operator="containsText" text="Eficiencia Crítica">
      <formula>NOT(ISERROR(SEARCH("Eficiencia Crítica",AB77)))</formula>
    </cfRule>
    <cfRule type="containsText" dxfId="27" priority="29" operator="containsText" text="Baja Eficiencia">
      <formula>NOT(ISERROR(SEARCH("Baja Eficiencia",AB77)))</formula>
    </cfRule>
    <cfRule type="containsText" dxfId="26" priority="30" operator="containsText" text="Eficiencia Media">
      <formula>NOT(ISERROR(SEARCH("Eficiencia Media",AB77)))</formula>
    </cfRule>
    <cfRule type="containsText" dxfId="25" priority="31" operator="containsText" text="Alta Eficiencia">
      <formula>NOT(ISERROR(SEARCH("Alta Eficiencia",AB77)))</formula>
    </cfRule>
  </conditionalFormatting>
  <conditionalFormatting sqref="AB224">
    <cfRule type="containsText" dxfId="24" priority="25" operator="containsText" text="ABIERTO">
      <formula>NOT(ISERROR(SEARCH("ABIERTO",AB224)))</formula>
    </cfRule>
    <cfRule type="cellIs" dxfId="23" priority="22" operator="equal">
      <formula>"CERRADO"</formula>
    </cfRule>
    <cfRule type="containsText" dxfId="22" priority="23" operator="containsText" text="CERRADO POR LA CONTRALORIA">
      <formula>NOT(ISERROR(SEARCH("CERRADO POR LA CONTRALORIA",AB224)))</formula>
    </cfRule>
    <cfRule type="containsText" dxfId="21" priority="24" operator="containsText" text="PARA CIERRE DE LA CONTRALORIA">
      <formula>NOT(ISERROR(SEARCH("PARA CIERRE DE LA CONTRALORIA",AB224)))</formula>
    </cfRule>
  </conditionalFormatting>
  <conditionalFormatting sqref="AB2:AC32 AB76:AC76 AB100:AC223 AB225:AC314">
    <cfRule type="cellIs" dxfId="20" priority="146" operator="equal">
      <formula>1</formula>
    </cfRule>
    <cfRule type="cellIs" dxfId="19" priority="144" operator="lessThan">
      <formula>0.75</formula>
    </cfRule>
    <cfRule type="expression" dxfId="18" priority="143">
      <formula>LEN(TRIM(AB2))=0</formula>
    </cfRule>
    <cfRule type="cellIs" dxfId="17" priority="145" operator="between">
      <formula>0.75</formula>
      <formula>0.99</formula>
    </cfRule>
  </conditionalFormatting>
  <conditionalFormatting sqref="AC224:AE224">
    <cfRule type="expression" dxfId="16" priority="13">
      <formula>LEN(TRIM(AC224))=0</formula>
    </cfRule>
    <cfRule type="cellIs" dxfId="15" priority="14" operator="lessThan">
      <formula>0.75</formula>
    </cfRule>
    <cfRule type="cellIs" dxfId="14" priority="16" operator="equal">
      <formula>1</formula>
    </cfRule>
    <cfRule type="cellIs" dxfId="13" priority="15" operator="between">
      <formula>0.75</formula>
      <formula>0.99</formula>
    </cfRule>
  </conditionalFormatting>
  <conditionalFormatting sqref="AG224">
    <cfRule type="containsText" dxfId="12" priority="6" operator="containsText" text="DENTRO DE TERMINOS">
      <formula>NOT(ISERROR(SEARCH("DENTRO DE TERMINOS",AG224)))</formula>
    </cfRule>
    <cfRule type="containsText" dxfId="11" priority="7" operator="containsText" text="PROXIMA A VENCER">
      <formula>NOT(ISERROR(SEARCH("PROXIMA A VENCER",AG224)))</formula>
    </cfRule>
    <cfRule type="containsText" dxfId="10" priority="5" operator="containsText" text="TERMINOS CUMPLIDOS">
      <formula>NOT(ISERROR(SEARCH("TERMINOS CUMPLIDOS",AG224)))</formula>
    </cfRule>
  </conditionalFormatting>
  <conditionalFormatting sqref="AI105:AI111 AI114:AI120 AI122:AI161 AI163:AI219 AI221:AI229">
    <cfRule type="cellIs" dxfId="9" priority="99" operator="equal">
      <formula>"CERRADO"</formula>
    </cfRule>
    <cfRule type="containsText" dxfId="8" priority="100" operator="containsText" text="CERRADO POR LA CONTRALORIA">
      <formula>NOT(ISERROR(SEARCH("CERRADO POR LA CONTRALORIA",AI105)))</formula>
    </cfRule>
    <cfRule type="containsText" dxfId="7" priority="101" operator="containsText" text="PARA CIERRE DE LA CONTRALORIA">
      <formula>NOT(ISERROR(SEARCH("PARA CIERRE DE LA CONTRALORIA",AI105)))</formula>
    </cfRule>
    <cfRule type="containsText" dxfId="6" priority="102" operator="containsText" text="ABIERTO">
      <formula>NOT(ISERROR(SEARCH("ABIERTO",AI105)))</formula>
    </cfRule>
  </conditionalFormatting>
  <conditionalFormatting sqref="AJ2 AJ25:AJ33 AJ251:AJ272 AJ294:AJ314">
    <cfRule type="containsText" dxfId="5" priority="191" operator="containsText" text="Hallazgo Abierto">
      <formula>NOT(ISERROR(SEARCH("Hallazgo Abierto",AJ2)))</formula>
    </cfRule>
    <cfRule type="containsText" dxfId="4" priority="192" operator="containsText" text="Hallazgo Cerrado">
      <formula>NOT(ISERROR(SEARCH("Hallazgo Cerrado",AJ2)))</formula>
    </cfRule>
  </conditionalFormatting>
  <conditionalFormatting sqref="AJ3:AJ24 AJ34:AJ54 AJ230:AJ250 AJ273:AJ293">
    <cfRule type="expression" dxfId="3" priority="194">
      <formula>AJ3="No efectiva"</formula>
    </cfRule>
    <cfRule type="expression" dxfId="2" priority="195">
      <formula>AJ3="Efectiva"</formula>
    </cfRule>
  </conditionalFormatting>
  <conditionalFormatting sqref="AJ55:AJ99">
    <cfRule type="containsText" dxfId="1" priority="27" operator="containsText" text="Hallazgo Cerrado">
      <formula>NOT(ISERROR(SEARCH("Hallazgo Cerrado",AJ55)))</formula>
    </cfRule>
    <cfRule type="containsText" dxfId="0" priority="26" operator="containsText" text="Hallazgo Abierto">
      <formula>NOT(ISERROR(SEARCH("Hallazgo Abierto",AJ55)))</formula>
    </cfRule>
  </conditionalFormatting>
  <dataValidations count="3">
    <dataValidation type="textLength" operator="lessThanOrEqual" allowBlank="1" showInputMessage="1" showErrorMessage="1" error="Error de longitud. Concrete la acción para que no supere 600 caracteres" sqref="I60:I73 I46 I48 I50 I54 I34:I44" xr:uid="{3FBAFBBF-E67A-4CDF-8BA5-290C577412FF}">
      <formula1>600</formula1>
    </dataValidation>
    <dataValidation type="date" operator="greaterThan" allowBlank="1" showErrorMessage="1" sqref="P235:Q258 Q100:R100 Q102:Q105 P100:P105 P138:Q138 P132:Q132 P140:Q144 R152 R105:R107 R130 R147:R149 P146:Q212" xr:uid="{5B00A9AB-690B-4C83-A83B-C7D0C5D4CA15}">
      <formula1>43466</formula1>
      <formula2>0</formula2>
    </dataValidation>
    <dataValidation type="decimal" allowBlank="1" showErrorMessage="1" sqref="AB76:AC76 AB2:AC32 AC224:AE224 S223:S314 AB100:AC223 S2:S220 AB225:AC314" xr:uid="{DC2BFA1F-8F09-4DA0-9975-96535CB904BB}">
      <formula1>0</formula1>
      <formula2>1</formula2>
    </dataValidation>
  </dataValidations>
  <hyperlinks>
    <hyperlink ref="W141" r:id="rId1" display="https://sdht.sharepoint.com/sites/OficinadeControlInterno/VIGENCIA%202025/Forms/AllItems.aspx?viewid=6926112f%2D77b2%2D4660%2D9758%2Dffe6d5d67de1&amp;newTargetListUrl=%2Fsites%2FOficinadeControlInterno%2FVIGENCIA%202025&amp;viewpath=%2Fsites%2FOficinadeControlInterno%2FVIGENCIA%202025%2FForms%2FAllItems%2Easpx_x000a_Informes de seguimiento y trabajos de auditoria" xr:uid="{7699CF06-138B-46CE-9A33-45D8068F1996}"/>
  </hyperlinks>
  <pageMargins left="0.70866141732283472" right="0.70866141732283472" top="0.74803149606299213" bottom="0.74803149606299213" header="0.31496062992125984" footer="0.31496062992125984"/>
  <pageSetup scale="10" orientation="landscape" r:id="rId2"/>
  <headerFooter>
    <oddFooter>&amp;L&amp;G&amp;RPágina &amp;P de &amp;N</oddFooter>
  </headerFooter>
  <legacyDrawing r:id="rId3"/>
  <legacyDrawingHF r:id="rId4"/>
  <tableParts count="1">
    <tablePart r:id="rId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F10" sqref="F10"/>
    </sheetView>
  </sheetViews>
  <sheetFormatPr baseColWidth="10" defaultColWidth="9.140625" defaultRowHeight="15" x14ac:dyDescent="0.25"/>
  <cols>
    <col min="1" max="1" width="55.7109375" customWidth="1"/>
    <col min="2" max="2" width="20.7109375" customWidth="1"/>
  </cols>
  <sheetData>
    <row r="1" spans="1:2" x14ac:dyDescent="0.25">
      <c r="A1" s="1" t="s">
        <v>20</v>
      </c>
      <c r="B1" s="1" t="s">
        <v>21</v>
      </c>
    </row>
    <row r="2" spans="1:2" x14ac:dyDescent="0.25">
      <c r="A2" t="s">
        <v>22</v>
      </c>
      <c r="B2">
        <f>COUNTA('Plan de Mejoramiento'!#REF!)</f>
        <v>1</v>
      </c>
    </row>
    <row r="3" spans="1:2" x14ac:dyDescent="0.25">
      <c r="A3" t="s">
        <v>23</v>
      </c>
      <c r="B3">
        <f>COUNTIF('Plan de Mejoramiento'!$T$230:$T$273,"Cumplido")</f>
        <v>0</v>
      </c>
    </row>
    <row r="4" spans="1:2" x14ac:dyDescent="0.25">
      <c r="A4" t="s">
        <v>2</v>
      </c>
      <c r="B4">
        <f>COUNTIF('Plan de Mejoramiento'!$T$230:$T$273,"En proceso")</f>
        <v>0</v>
      </c>
    </row>
    <row r="5" spans="1:2" x14ac:dyDescent="0.25">
      <c r="A5" t="s">
        <v>3</v>
      </c>
      <c r="B5">
        <f>COUNTIF('Plan de Mejoramiento'!$T$230:$T$273,"Rezago")</f>
        <v>0</v>
      </c>
    </row>
    <row r="6" spans="1:2" x14ac:dyDescent="0.25">
      <c r="A6" t="s">
        <v>24</v>
      </c>
      <c r="B6">
        <f>COUNTIF('Plan de Mejoramiento'!$T$230:$T$273,"No iniciado")</f>
        <v>0</v>
      </c>
    </row>
    <row r="7" spans="1:2" x14ac:dyDescent="0.25">
      <c r="A7" t="s">
        <v>25</v>
      </c>
      <c r="B7" s="2"/>
    </row>
    <row r="8" spans="1:2" x14ac:dyDescent="0.25">
      <c r="A8" t="s">
        <v>26</v>
      </c>
      <c r="B8">
        <f>COUNTIFS('Plan de Mejoramiento'!$Z$230:$Z$273,"&gt;=6",'Plan de Mejoramiento'!$T$230:$T$273,"&lt;&gt;Cumplido")</f>
        <v>0</v>
      </c>
    </row>
    <row r="9" spans="1:2" x14ac:dyDescent="0.25">
      <c r="A9" t="s">
        <v>54</v>
      </c>
      <c r="B9">
        <f ca="1">COUNTIF('Plan de Mejoramiento'!$AA$230:$AA$273,"Sí")</f>
        <v>19</v>
      </c>
    </row>
    <row r="10" spans="1:2" x14ac:dyDescent="0.25">
      <c r="A10" t="s">
        <v>27</v>
      </c>
      <c r="B10">
        <f ca="1">IFERROR(AVERAGEIF('Plan de Mejoramiento'!$Y$230:$Y$273,"&gt;0",'Plan de Mejoramiento'!$Y$230:$Y$273),0)</f>
        <v>69.857142857142861</v>
      </c>
    </row>
  </sheetData>
  <sheetProtection algorithmName="SHA-512" hashValue="h1HNSCYvfGy6OHqcOOwIBU6460NBEqySM4y9liP/FlE1TqAECkD7K+C8sJpbM9QZc3BTEgUaxU46w51GEZ7vpg==" saltValue="SFlznebKRB6U3Gdu3Hy5Qw==" spinCount="100000" sheet="1" objects="1" scenarios="1"/>
  <conditionalFormatting sqref="B7">
    <cfRule type="colorScale" priority="1">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workbookViewId="0">
      <selection activeCell="D13" sqref="D13"/>
    </sheetView>
  </sheetViews>
  <sheetFormatPr baseColWidth="10" defaultColWidth="9.140625" defaultRowHeight="15" x14ac:dyDescent="0.25"/>
  <cols>
    <col min="1" max="1" width="25.42578125" customWidth="1"/>
    <col min="2" max="5" width="18.7109375" customWidth="1"/>
  </cols>
  <sheetData>
    <row r="1" spans="1:5" x14ac:dyDescent="0.25">
      <c r="A1" s="1" t="s">
        <v>28</v>
      </c>
      <c r="B1" s="1" t="s">
        <v>29</v>
      </c>
      <c r="D1" s="1" t="s">
        <v>30</v>
      </c>
      <c r="E1" s="1" t="s">
        <v>29</v>
      </c>
    </row>
    <row r="2" spans="1:5" x14ac:dyDescent="0.25">
      <c r="A2" s="6" t="s">
        <v>40</v>
      </c>
      <c r="B2">
        <f>COUNTIF('Plan de Mejoramiento'!$A$230:$A$273,"Contraloría")</f>
        <v>0</v>
      </c>
      <c r="D2" s="6" t="s">
        <v>49</v>
      </c>
      <c r="E2">
        <f>COUNTIF('Plan de Mejoramiento'!$T$230:$T$273,"Cumplido")</f>
        <v>0</v>
      </c>
    </row>
    <row r="3" spans="1:5" x14ac:dyDescent="0.25">
      <c r="A3" s="6" t="s">
        <v>41</v>
      </c>
      <c r="B3">
        <f>COUNTIF('Plan de Mejoramiento'!$A$230:$A$273,"Contraloría")</f>
        <v>0</v>
      </c>
      <c r="D3" s="6" t="s">
        <v>50</v>
      </c>
      <c r="E3">
        <f>COUNTIF('Plan de Mejoramiento'!$T$230:$T$273,"Cumplido")</f>
        <v>0</v>
      </c>
    </row>
    <row r="4" spans="1:5" x14ac:dyDescent="0.25">
      <c r="A4" s="6" t="s">
        <v>42</v>
      </c>
      <c r="B4">
        <f>COUNTIF('Plan de Mejoramiento'!$A$230:$A$273,"Contraloría")</f>
        <v>0</v>
      </c>
      <c r="D4" s="6" t="s">
        <v>51</v>
      </c>
      <c r="E4">
        <f>COUNTIF('Plan de Mejoramiento'!$T$230:$T$273,"Cumplido")</f>
        <v>0</v>
      </c>
    </row>
    <row r="5" spans="1:5" x14ac:dyDescent="0.25">
      <c r="A5" s="6" t="s">
        <v>43</v>
      </c>
      <c r="B5">
        <f>COUNTIF('Plan de Mejoramiento'!$A$230:$A$273,"Contraloría")</f>
        <v>0</v>
      </c>
      <c r="D5" s="6" t="s">
        <v>52</v>
      </c>
      <c r="E5">
        <f>COUNTIF('Plan de Mejoramiento'!$T$230:$T$273,"Cumplido")</f>
        <v>0</v>
      </c>
    </row>
    <row r="6" spans="1:5" x14ac:dyDescent="0.25">
      <c r="A6" s="6" t="s">
        <v>44</v>
      </c>
      <c r="B6">
        <f>COUNTIF('Plan de Mejoramiento'!$A$230:$A$273,"Contraloría")</f>
        <v>0</v>
      </c>
      <c r="D6" s="6" t="s">
        <v>55</v>
      </c>
      <c r="E6">
        <f>COUNTIF('Plan de Mejoramiento'!$T$230:$T$273,"Cumplido")</f>
        <v>0</v>
      </c>
    </row>
    <row r="7" spans="1:5" x14ac:dyDescent="0.25">
      <c r="A7" s="6" t="s">
        <v>45</v>
      </c>
      <c r="B7">
        <f>COUNTIF('Plan de Mejoramiento'!$A$230:$A$273,"Contraloría")</f>
        <v>0</v>
      </c>
      <c r="D7" s="6" t="s">
        <v>56</v>
      </c>
      <c r="E7">
        <f>COUNTIF('Plan de Mejoramiento'!$T$230:$T$273,"Cumplido")</f>
        <v>0</v>
      </c>
    </row>
    <row r="8" spans="1:5" x14ac:dyDescent="0.25">
      <c r="A8" s="6" t="s">
        <v>46</v>
      </c>
      <c r="B8">
        <f>COUNTIF('Plan de Mejoramiento'!$A$230:$A$273,"Contraloría")</f>
        <v>0</v>
      </c>
      <c r="E8">
        <f>COUNTIF('Plan de Mejoramiento'!$T$230:$T$273,"Cumplido")</f>
        <v>0</v>
      </c>
    </row>
    <row r="9" spans="1:5" x14ac:dyDescent="0.25">
      <c r="A9" s="6" t="s">
        <v>47</v>
      </c>
      <c r="B9">
        <f>COUNTIF('Plan de Mejoramiento'!$A$230:$A$273,"Contraloría")</f>
        <v>0</v>
      </c>
      <c r="E9">
        <f>COUNTIF('Plan de Mejoramiento'!$T$230:$T$273,"Cumplido")</f>
        <v>0</v>
      </c>
    </row>
    <row r="10" spans="1:5" x14ac:dyDescent="0.25">
      <c r="A10" s="6" t="s">
        <v>48</v>
      </c>
      <c r="B10">
        <f>COUNTIF('Plan de Mejoramiento'!$A$230:$A$273,"Contraloría")</f>
        <v>0</v>
      </c>
      <c r="E10">
        <f>COUNTIF('Plan de Mejoramiento'!$T$230:$T$273,"Cumplido")</f>
        <v>0</v>
      </c>
    </row>
  </sheetData>
  <sheetProtection algorithmName="SHA-512" hashValue="hAhUEXOg17ADKLgU31pKrYuFsIBHJcJf1zWqfpZpMoASxNxxbBswKAbep/M8cbTIORBChGLteAfHkK7eGv6xkw==" saltValue="gH7jWQJPLeggQ7YbSg6zV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topLeftCell="A12" workbookViewId="0">
      <selection activeCell="A15" sqref="A15"/>
    </sheetView>
  </sheetViews>
  <sheetFormatPr baseColWidth="10" defaultColWidth="9.140625" defaultRowHeight="15" x14ac:dyDescent="0.25"/>
  <cols>
    <col min="1" max="1" width="46.85546875" customWidth="1"/>
  </cols>
  <sheetData>
    <row r="1" spans="1:2" ht="18.75" x14ac:dyDescent="0.3">
      <c r="A1" s="3" t="s">
        <v>31</v>
      </c>
    </row>
    <row r="3" spans="1:2" x14ac:dyDescent="0.25">
      <c r="A3" t="s">
        <v>32</v>
      </c>
      <c r="B3">
        <f>KPIs!B7</f>
        <v>0</v>
      </c>
    </row>
    <row r="5" spans="1:2" x14ac:dyDescent="0.25">
      <c r="A5" t="s">
        <v>33</v>
      </c>
      <c r="B5">
        <f>KPIs!B8</f>
        <v>0</v>
      </c>
    </row>
    <row r="6" spans="1:2" x14ac:dyDescent="0.25">
      <c r="A6" t="s">
        <v>34</v>
      </c>
      <c r="B6">
        <f ca="1">KPIs!B9</f>
        <v>19</v>
      </c>
    </row>
    <row r="7" spans="1:2" x14ac:dyDescent="0.25">
      <c r="A7" t="s">
        <v>27</v>
      </c>
      <c r="B7">
        <f ca="1">KPIs!B10</f>
        <v>69.857142857142861</v>
      </c>
    </row>
    <row r="10" spans="1:2" x14ac:dyDescent="0.25">
      <c r="A10" s="4" t="s">
        <v>35</v>
      </c>
    </row>
    <row r="11" spans="1:2" ht="45" x14ac:dyDescent="0.25">
      <c r="A11" s="5" t="s">
        <v>36</v>
      </c>
    </row>
    <row r="12" spans="1:2" ht="30" x14ac:dyDescent="0.25">
      <c r="A12" s="5" t="s">
        <v>37</v>
      </c>
    </row>
    <row r="13" spans="1:2" ht="30" x14ac:dyDescent="0.25">
      <c r="A13" s="5" t="s">
        <v>38</v>
      </c>
    </row>
    <row r="14" spans="1:2" ht="45" x14ac:dyDescent="0.25">
      <c r="A14" s="5" t="s">
        <v>57</v>
      </c>
    </row>
    <row r="15" spans="1:2" ht="30" x14ac:dyDescent="0.25">
      <c r="A15" s="5" t="s">
        <v>39</v>
      </c>
    </row>
  </sheetData>
  <sheetProtection algorithmName="SHA-512" hashValue="hbO36iA/EMsYNQ8lAZAAnW32YvH0/2XNWs4OfEdmJ2mUFKvxL0rD5TNSCvvoL1KI0qKij3yyBF22oeCiTzVNGg==" saltValue="KpYgHOe96TbWN3NfG907X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Plan de Mejoramiento</vt:lpstr>
      <vt:lpstr>KPIs</vt:lpstr>
      <vt:lpstr>Resumenes</vt:lpstr>
      <vt:lpstr>Dashboard</vt:lpstr>
      <vt:lpstr>'Plan de Mejoramiento'!Área_de_impresión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Pardo Mateus</dc:creator>
  <cp:lastModifiedBy>Miguel Angel Pardo Mateus</cp:lastModifiedBy>
  <cp:lastPrinted>2025-09-15T18:16:01Z</cp:lastPrinted>
  <dcterms:created xsi:type="dcterms:W3CDTF">2025-09-06T01:58:21Z</dcterms:created>
  <dcterms:modified xsi:type="dcterms:W3CDTF">2025-12-31T21:02:31Z</dcterms:modified>
</cp:coreProperties>
</file>