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D:\2025\Plan de Mejoramiento CB y CGR\Seguimiento Noviembre 2025\"/>
    </mc:Choice>
  </mc:AlternateContent>
  <xr:revisionPtr revIDLastSave="0" documentId="8_{A8418D38-DE6F-4CB3-96C1-5EA1354A50E3}" xr6:coauthVersionLast="47" xr6:coauthVersionMax="47" xr10:uidLastSave="{00000000-0000-0000-0000-000000000000}"/>
  <workbookProtection workbookAlgorithmName="SHA-512" workbookHashValue="z8r5kpOdXYmocXt6u31U//CqKjaLmQNHLUwQhf9+mFVYlCKE6U7+4BoYWKlovWDsJdL3rqwn25yTZRToY2iVsg==" workbookSaltValue="EX4CHZHkmIH+ikWapGQLog==" workbookSpinCount="100000" lockStructure="1"/>
  <bookViews>
    <workbookView xWindow="-120" yWindow="-120" windowWidth="29040" windowHeight="15720" firstSheet="1" activeTab="1" xr2:uid="{00000000-000D-0000-FFFF-FFFF00000000}"/>
  </bookViews>
  <sheets>
    <sheet name="Parametros" sheetId="1" state="hidden" r:id="rId1"/>
    <sheet name="Plan de Mejoramiento" sheetId="2" r:id="rId2"/>
    <sheet name="KPIs" sheetId="3" state="hidden" r:id="rId3"/>
    <sheet name="Resumenes" sheetId="4" state="hidden" r:id="rId4"/>
    <sheet name="Dashboard" sheetId="5" state="hidden" r:id="rId5"/>
  </sheets>
  <definedNames>
    <definedName name="_xlnm._FilterDatabase" localSheetId="1" hidden="1">'Plan de Mejoramiento'!$A$4:$AJ$4</definedName>
    <definedName name="_xlnm.Print_Area" localSheetId="1">'Plan de Mejoramiento'!$A$1:$AJ$4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75" i="2" l="1"/>
  <c r="AB74" i="2"/>
  <c r="S75" i="2"/>
  <c r="S74" i="2"/>
  <c r="AB69" i="2"/>
  <c r="AB68" i="2"/>
  <c r="AB67" i="2"/>
  <c r="AB64" i="2"/>
  <c r="AB63" i="2"/>
  <c r="AB62" i="2"/>
  <c r="AB61" i="2"/>
  <c r="AB58" i="2"/>
  <c r="S69" i="2"/>
  <c r="S68" i="2"/>
  <c r="S67" i="2"/>
  <c r="S64" i="2"/>
  <c r="S63" i="2"/>
  <c r="S62" i="2"/>
  <c r="S61" i="2"/>
  <c r="S58" i="2"/>
  <c r="S55" i="2"/>
  <c r="AB54" i="2"/>
  <c r="S54" i="2"/>
  <c r="AC25" i="2"/>
  <c r="AB82" i="2" l="1"/>
  <c r="S82" i="2"/>
  <c r="AB37" i="2" l="1"/>
  <c r="AB30" i="2"/>
  <c r="S37" i="2"/>
  <c r="S30" i="2"/>
  <c r="AA77" i="2"/>
  <c r="AA78" i="2"/>
  <c r="AA79" i="2"/>
  <c r="AA80" i="2"/>
  <c r="AA81" i="2"/>
  <c r="AA82" i="2"/>
  <c r="Y77" i="2"/>
  <c r="Y78" i="2"/>
  <c r="Y79" i="2"/>
  <c r="Y80" i="2"/>
  <c r="Y81" i="2"/>
  <c r="Y82" i="2"/>
  <c r="AA13" i="2"/>
  <c r="B6" i="3"/>
  <c r="B5" i="3"/>
  <c r="B4" i="3"/>
  <c r="B3" i="3"/>
  <c r="E10" i="4"/>
  <c r="E9" i="4"/>
  <c r="E8" i="4"/>
  <c r="E7" i="4"/>
  <c r="E6" i="4"/>
  <c r="E5" i="4"/>
  <c r="E4" i="4"/>
  <c r="E3" i="4"/>
  <c r="E2" i="4"/>
  <c r="AA5" i="2"/>
  <c r="AA6" i="2"/>
  <c r="AA7" i="2"/>
  <c r="AA8" i="2"/>
  <c r="AA9" i="2"/>
  <c r="AA10" i="2"/>
  <c r="AA11" i="2"/>
  <c r="AA12"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AA42" i="2"/>
  <c r="AA43" i="2"/>
  <c r="AA44" i="2"/>
  <c r="AA45" i="2"/>
  <c r="AA46" i="2"/>
  <c r="AA47" i="2"/>
  <c r="AA48" i="2"/>
  <c r="AA49" i="2"/>
  <c r="AA50" i="2"/>
  <c r="AA51" i="2"/>
  <c r="AA52" i="2"/>
  <c r="AA53" i="2"/>
  <c r="AA54" i="2"/>
  <c r="AA55" i="2"/>
  <c r="AA56" i="2"/>
  <c r="AA57" i="2"/>
  <c r="AA58" i="2"/>
  <c r="AA59" i="2"/>
  <c r="AA60" i="2"/>
  <c r="AA61" i="2"/>
  <c r="AA62" i="2"/>
  <c r="AA63" i="2"/>
  <c r="AA64" i="2"/>
  <c r="AA65" i="2"/>
  <c r="AA66" i="2"/>
  <c r="AA67" i="2"/>
  <c r="AA68" i="2"/>
  <c r="AA69" i="2"/>
  <c r="AA70" i="2"/>
  <c r="AA71" i="2"/>
  <c r="AA72" i="2"/>
  <c r="AA73" i="2"/>
  <c r="AA74" i="2"/>
  <c r="AA75" i="2"/>
  <c r="AA76" i="2"/>
  <c r="Y5" i="2"/>
  <c r="Y6" i="2"/>
  <c r="Y7" i="2"/>
  <c r="Y8" i="2"/>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Y42" i="2"/>
  <c r="Y43" i="2"/>
  <c r="Y44" i="2"/>
  <c r="Y45" i="2"/>
  <c r="Y46" i="2"/>
  <c r="Y47" i="2"/>
  <c r="Y48" i="2"/>
  <c r="Y49" i="2"/>
  <c r="Y50" i="2"/>
  <c r="Y51" i="2"/>
  <c r="Y52" i="2"/>
  <c r="Y53" i="2"/>
  <c r="Y54" i="2"/>
  <c r="Y55" i="2"/>
  <c r="Y56" i="2"/>
  <c r="Y57" i="2"/>
  <c r="Y58" i="2"/>
  <c r="Y59" i="2"/>
  <c r="Y60" i="2"/>
  <c r="Y61" i="2"/>
  <c r="Y62" i="2"/>
  <c r="Y63" i="2"/>
  <c r="Y64" i="2"/>
  <c r="Y65" i="2"/>
  <c r="Y66" i="2"/>
  <c r="Y67" i="2"/>
  <c r="Y68" i="2"/>
  <c r="Y69" i="2"/>
  <c r="Y70" i="2"/>
  <c r="Y71" i="2"/>
  <c r="Y72" i="2"/>
  <c r="Y73" i="2"/>
  <c r="Y74" i="2"/>
  <c r="Y75" i="2"/>
  <c r="Y76" i="2"/>
  <c r="Y83" i="2" l="1"/>
  <c r="Z83" i="2"/>
  <c r="AA83" i="2"/>
  <c r="B3" i="4" l="1"/>
  <c r="B4" i="4"/>
  <c r="B5" i="4"/>
  <c r="B6" i="4"/>
  <c r="B7" i="4"/>
  <c r="B8" i="4"/>
  <c r="B9" i="4"/>
  <c r="B10" i="4"/>
  <c r="B2" i="4"/>
  <c r="B3" i="5"/>
  <c r="B2" i="3"/>
  <c r="AA127" i="2"/>
  <c r="Z127" i="2"/>
  <c r="Y127" i="2"/>
  <c r="AA126" i="2"/>
  <c r="Z126" i="2"/>
  <c r="Y126" i="2"/>
  <c r="AA125" i="2"/>
  <c r="Z125" i="2"/>
  <c r="Y125" i="2"/>
  <c r="AA124" i="2"/>
  <c r="Z124" i="2"/>
  <c r="Y124" i="2"/>
  <c r="AA123" i="2"/>
  <c r="Z123" i="2"/>
  <c r="Y123" i="2"/>
  <c r="AA122" i="2"/>
  <c r="Z122" i="2"/>
  <c r="Y122" i="2"/>
  <c r="AA121" i="2"/>
  <c r="Z121" i="2"/>
  <c r="Y121" i="2"/>
  <c r="AA120" i="2"/>
  <c r="Z120" i="2"/>
  <c r="Y120" i="2"/>
  <c r="AA119" i="2"/>
  <c r="Z119" i="2"/>
  <c r="Y119" i="2"/>
  <c r="AA118" i="2"/>
  <c r="Z118" i="2"/>
  <c r="Y118" i="2"/>
  <c r="AA117" i="2"/>
  <c r="Z117" i="2"/>
  <c r="Y117" i="2"/>
  <c r="AA116" i="2"/>
  <c r="Z116" i="2"/>
  <c r="Y116" i="2"/>
  <c r="AA115" i="2"/>
  <c r="Z115" i="2"/>
  <c r="Y115" i="2"/>
  <c r="AA114" i="2"/>
  <c r="Z114" i="2"/>
  <c r="Y114" i="2"/>
  <c r="AA113" i="2"/>
  <c r="Z113" i="2"/>
  <c r="Y113" i="2"/>
  <c r="AA112" i="2"/>
  <c r="Z112" i="2"/>
  <c r="Y112" i="2"/>
  <c r="AA111" i="2"/>
  <c r="Z111" i="2"/>
  <c r="Y111" i="2"/>
  <c r="AA110" i="2"/>
  <c r="Z110" i="2"/>
  <c r="Y110" i="2"/>
  <c r="AA109" i="2"/>
  <c r="Z109" i="2"/>
  <c r="Y109" i="2"/>
  <c r="AA108" i="2"/>
  <c r="Z108" i="2"/>
  <c r="Y108" i="2"/>
  <c r="AA107" i="2"/>
  <c r="Z107" i="2"/>
  <c r="Y107" i="2"/>
  <c r="AA106" i="2"/>
  <c r="Z106" i="2"/>
  <c r="Y106" i="2"/>
  <c r="AA105" i="2"/>
  <c r="Z105" i="2"/>
  <c r="Y105" i="2"/>
  <c r="AA104" i="2"/>
  <c r="Z104" i="2"/>
  <c r="Y104" i="2"/>
  <c r="AA103" i="2"/>
  <c r="Z103" i="2"/>
  <c r="Y103" i="2"/>
  <c r="AA102" i="2"/>
  <c r="Z102" i="2"/>
  <c r="Y102" i="2"/>
  <c r="AA101" i="2"/>
  <c r="Z101" i="2"/>
  <c r="Y101" i="2"/>
  <c r="AA100" i="2"/>
  <c r="Z100" i="2"/>
  <c r="Y100" i="2"/>
  <c r="AA99" i="2"/>
  <c r="Z99" i="2"/>
  <c r="Y99" i="2"/>
  <c r="AA98" i="2"/>
  <c r="Z98" i="2"/>
  <c r="Y98" i="2"/>
  <c r="AA97" i="2"/>
  <c r="Z97" i="2"/>
  <c r="Y97" i="2"/>
  <c r="AA96" i="2"/>
  <c r="Z96" i="2"/>
  <c r="Y96" i="2"/>
  <c r="AA95" i="2"/>
  <c r="Z95" i="2"/>
  <c r="Y95" i="2"/>
  <c r="AA94" i="2"/>
  <c r="Z94" i="2"/>
  <c r="Y94" i="2"/>
  <c r="AA93" i="2"/>
  <c r="Z93" i="2"/>
  <c r="Y93" i="2"/>
  <c r="AA92" i="2"/>
  <c r="Z92" i="2"/>
  <c r="Y92" i="2"/>
  <c r="AA91" i="2"/>
  <c r="Z91" i="2"/>
  <c r="Y91" i="2"/>
  <c r="AA90" i="2"/>
  <c r="Z90" i="2"/>
  <c r="Y90" i="2"/>
  <c r="AA89" i="2"/>
  <c r="Z89" i="2"/>
  <c r="Y89" i="2"/>
  <c r="AA88" i="2"/>
  <c r="Z88" i="2"/>
  <c r="Y88" i="2"/>
  <c r="AA87" i="2"/>
  <c r="Z87" i="2"/>
  <c r="Y87" i="2"/>
  <c r="AA86" i="2"/>
  <c r="Z86" i="2"/>
  <c r="Y86" i="2"/>
  <c r="AA85" i="2"/>
  <c r="Z85" i="2"/>
  <c r="Y85" i="2"/>
  <c r="AA84" i="2"/>
  <c r="Z84" i="2"/>
  <c r="Y84" i="2"/>
  <c r="B8" i="3" l="1"/>
  <c r="B5" i="5" s="1"/>
  <c r="B9" i="3"/>
  <c r="B6" i="5" s="1"/>
  <c r="B10" i="3"/>
  <c r="B7"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Miguel Angel Pardo Mateus</author>
    <author>tc={2C3366B1-273C-463E-AB12-2FB1F7BB7592}</author>
  </authors>
  <commentList>
    <comment ref="A4" authorId="0" shapeId="0" xr:uid="{C937C2B7-BA05-4969-8138-5CE6A8C4834B}">
      <text>
        <r>
          <rPr>
            <b/>
            <sz val="12"/>
            <color indexed="81"/>
            <rFont val="Tahoma"/>
            <family val="2"/>
          </rPr>
          <t>Seleccione de la liste el tipo de plan.</t>
        </r>
      </text>
    </comment>
    <comment ref="B4" authorId="0" shapeId="0" xr:uid="{22F715D5-0CD6-4F52-BD56-E4151754E3B6}">
      <text>
        <r>
          <rPr>
            <b/>
            <sz val="12"/>
            <color indexed="81"/>
            <rFont val="Tahoma"/>
            <family val="2"/>
          </rPr>
          <t>Seleccione de la lista el tipo de resultado.</t>
        </r>
      </text>
    </comment>
    <comment ref="C4" authorId="0" shapeId="0" xr:uid="{36AF698D-4D70-4ED0-94BE-9D53E95D005C}">
      <text>
        <r>
          <rPr>
            <b/>
            <sz val="12"/>
            <color indexed="81"/>
            <rFont val="Tahoma"/>
            <family val="2"/>
          </rPr>
          <t>Campo diligenciado por la Oficina de Control Interno.</t>
        </r>
      </text>
    </comment>
    <comment ref="W25" authorId="1" shapeId="0" xr:uid="{2C3366B1-273C-463E-AB12-2FB1F7BB7592}">
      <text>
        <t>[Comentario encadenado]
Su versión de Excel le permite leer este comentario encadenado; sin embargo, las ediciones que se apliquen se quitarán si el archivo se abre en una versión más reciente de Excel. Más información: https://go.microsoft.com/fwlink/?linkid=870924
Comentario:
    Verificar si el plazo fue aceptado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7" authorId="0" shapeId="0" xr:uid="{00000000-0006-0000-0200-000001000000}">
      <text>
        <r>
          <rPr>
            <sz val="8"/>
            <color indexed="81"/>
            <rFont val="Tahoma"/>
            <family val="2"/>
          </rPr>
          <t>Porcentaje de acciones con estado 'Cumplido' sobre el total.</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<sst xmlns="http://schemas.openxmlformats.org/spreadsheetml/2006/main" count="1530" uniqueCount="593">
  <si>
    <t>Lista_Fuente</t>
  </si>
  <si>
    <t>Tipo de Hallazgo</t>
  </si>
  <si>
    <t>Lista_Estado</t>
  </si>
  <si>
    <t>Proceso</t>
  </si>
  <si>
    <t>Lista_Riesgo</t>
  </si>
  <si>
    <t>Subsecretaría / Oficina</t>
  </si>
  <si>
    <t>Lista_Impacto</t>
  </si>
  <si>
    <t>Dependencia Responsable</t>
  </si>
  <si>
    <t>Peso_Riesgo</t>
  </si>
  <si>
    <t>Peso</t>
  </si>
  <si>
    <t>Peso_Impacto</t>
  </si>
  <si>
    <t>Umbral_proximo_vencer_dias</t>
  </si>
  <si>
    <t>Tipo de Acción</t>
  </si>
  <si>
    <t>Contraloría de Bogotá</t>
  </si>
  <si>
    <t>Oportunidad de Mejora</t>
  </si>
  <si>
    <t>Cumplida</t>
  </si>
  <si>
    <t>Direccionamiento Estratégico</t>
  </si>
  <si>
    <t>Alto</t>
  </si>
  <si>
    <t>Despacho</t>
  </si>
  <si>
    <t>Corrección</t>
  </si>
  <si>
    <t>Contraloría General de la República</t>
  </si>
  <si>
    <t xml:space="preserve">En Ejecución </t>
  </si>
  <si>
    <t xml:space="preserve">Administración del Sistema de Gestión </t>
  </si>
  <si>
    <t>Medio</t>
  </si>
  <si>
    <t>Oficina Asesora de Comunicaciones</t>
  </si>
  <si>
    <t>Acción Correctiva</t>
  </si>
  <si>
    <t>Veeduría Distrital</t>
  </si>
  <si>
    <t>Alertas y Riesgos</t>
  </si>
  <si>
    <t>Rezagada</t>
  </si>
  <si>
    <t>Participación y Relacionamiento con la Ciudadanía</t>
  </si>
  <si>
    <t>Bajo</t>
  </si>
  <si>
    <t>Oficina de Control Disciplinario Interno</t>
  </si>
  <si>
    <t>Acción Preventiva</t>
  </si>
  <si>
    <t>Seguimiento, Evaluación y Auditorías Internas</t>
  </si>
  <si>
    <t>Observación</t>
  </si>
  <si>
    <t>No iniciada</t>
  </si>
  <si>
    <t>Transformación Digital y Gestión Tecnológica</t>
  </si>
  <si>
    <t>Oficina de Control Interno</t>
  </si>
  <si>
    <t>Acción de Mejora</t>
  </si>
  <si>
    <t>Auditorías Externas</t>
  </si>
  <si>
    <t>Hallazgos de Incumplimiento o No Conformidad</t>
  </si>
  <si>
    <t>Incumplida</t>
  </si>
  <si>
    <t>Gestión y Producción de Información Sectorial</t>
  </si>
  <si>
    <t>Subsecretaría de Planeación y Política</t>
  </si>
  <si>
    <t>Acción de Mitigación</t>
  </si>
  <si>
    <t xml:space="preserve">Secretaría General </t>
  </si>
  <si>
    <t>Recomendación</t>
  </si>
  <si>
    <t xml:space="preserve">Modificada </t>
  </si>
  <si>
    <t>Comunicaciones Públicas y Estratégicas</t>
  </si>
  <si>
    <t>Subsecretaría de Gestión Financiera</t>
  </si>
  <si>
    <t>Acción de Contención</t>
  </si>
  <si>
    <t>Archivo de Bogotá</t>
  </si>
  <si>
    <t>Eliminada</t>
  </si>
  <si>
    <t>Formulación de Lineamientos, Seguimiento y Evaluación a los Instrumentos del Hábitat</t>
  </si>
  <si>
    <t>Subsecretaría de Coordinación Operativa</t>
  </si>
  <si>
    <t>Autoevluación</t>
  </si>
  <si>
    <t>Gestión Urbana para  Generación del Hábitat</t>
  </si>
  <si>
    <t>Subsecretaría de Inspección, Vigilancia y Control de Vivienda</t>
  </si>
  <si>
    <t>Otros</t>
  </si>
  <si>
    <t>Financiación de Soluciones para el acceso a la Vivienda</t>
  </si>
  <si>
    <t>Subsecretaria de Gestión Corporativa</t>
  </si>
  <si>
    <t>Promoción y Gestión de Servicios Públicos Domiciliarios y TIC</t>
  </si>
  <si>
    <t>Subsecretaría Jurídica</t>
  </si>
  <si>
    <t>Gestión Territorial del Hábitat</t>
  </si>
  <si>
    <t>Subdirección de Información Sectorial</t>
  </si>
  <si>
    <t>Si</t>
  </si>
  <si>
    <t>Control de Vivienda y Veeduría a las Curadurías</t>
  </si>
  <si>
    <t>Subdirección de Gestión del Suelo</t>
  </si>
  <si>
    <t>No</t>
  </si>
  <si>
    <t>Gestión Jurídica</t>
  </si>
  <si>
    <t>Subdirección de Programas y Proyectos</t>
  </si>
  <si>
    <t>Gestión Contractual</t>
  </si>
  <si>
    <t>Subdirección de Servicios Públicos</t>
  </si>
  <si>
    <t>Gestión de Talento Humano</t>
  </si>
  <si>
    <t>Subdirección de Recursos Públicos</t>
  </si>
  <si>
    <t>Gestión Financiera</t>
  </si>
  <si>
    <t>Subdirección de Apoyo a la Construcción</t>
  </si>
  <si>
    <t>Gestión de Bienes, Servicios e Infraestructura</t>
  </si>
  <si>
    <t>Subdirección de Barrios</t>
  </si>
  <si>
    <t>Gestión Documental</t>
  </si>
  <si>
    <t>Subdirección de Operaciones</t>
  </si>
  <si>
    <t>Control Disciplinario</t>
  </si>
  <si>
    <t>Subdirección de Participación y Relaciones con la Comunidad</t>
  </si>
  <si>
    <t>Evaluación, Asesoría y Mejoramiento</t>
  </si>
  <si>
    <t>Subdirección de Prevención y Seguimiento</t>
  </si>
  <si>
    <t>Subdirecci´n de Investigaciones y Control de Vivienda</t>
  </si>
  <si>
    <t>Subdirección Financiera</t>
  </si>
  <si>
    <t>Subdirección Administrativa</t>
  </si>
  <si>
    <t>PLAN DE MEJORAMIENTO</t>
  </si>
  <si>
    <t>FECHA
15/09/2025</t>
  </si>
  <si>
    <t>CÓDIGO
PE01-FO42</t>
  </si>
  <si>
    <t>VERSIÓN 11</t>
  </si>
  <si>
    <t>Tipo de Plan de Mejoramiento</t>
  </si>
  <si>
    <t>Radicado Fuente del Resultado</t>
  </si>
  <si>
    <t>Descripción del Resultado</t>
  </si>
  <si>
    <t>Causas</t>
  </si>
  <si>
    <t>Impacto</t>
  </si>
  <si>
    <t>Radicado Plan de Mejoramiento</t>
  </si>
  <si>
    <t>ID</t>
  </si>
  <si>
    <t>Acciones</t>
  </si>
  <si>
    <t>Tipología de la Acción</t>
  </si>
  <si>
    <t>Meta</t>
  </si>
  <si>
    <t>Indicador</t>
  </si>
  <si>
    <t>Proceso Responsable</t>
  </si>
  <si>
    <t>Fecha de Inicio</t>
  </si>
  <si>
    <t>Fecha de Cumplimiento</t>
  </si>
  <si>
    <t>Fecha Real de Ejecución</t>
  </si>
  <si>
    <t>% Avance</t>
  </si>
  <si>
    <t>Estado</t>
  </si>
  <si>
    <t>Riesgo (Alto/Medio/Bajo)</t>
  </si>
  <si>
    <t>Impacto (Alto/Medio/Bajo)</t>
  </si>
  <si>
    <t>Evidencia</t>
  </si>
  <si>
    <t>Seguimiento</t>
  </si>
  <si>
    <t>Días de rezago</t>
  </si>
  <si>
    <t>Criticidad (Riesgo x Impacto)</t>
  </si>
  <si>
    <t>Próximo a vencer (&lt;=60 días)</t>
  </si>
  <si>
    <t>Eficiencia</t>
  </si>
  <si>
    <t>Eficacia</t>
  </si>
  <si>
    <t>La acción se cumplió dentro del tiempo establecido?</t>
  </si>
  <si>
    <t>¿Se cumplieron todas las acciones relacionadas al hallazgo?</t>
  </si>
  <si>
    <t>¿La acción quedó bien documentada?</t>
  </si>
  <si>
    <t>¿Las evidencias son satisfactorias?</t>
  </si>
  <si>
    <t>¿Se superaron las causas y no hay recurrencia?</t>
  </si>
  <si>
    <t>Estado del Hallazgo</t>
  </si>
  <si>
    <t>Efectividad</t>
  </si>
  <si>
    <t xml:space="preserve">3.2.1.2 Hallazgo administrativo por falta de control y gestión de saldos de convenios de años anteriores pendientes de legalizar y depurar suscritos con BANCO AGRARIO DE COLOMBIA, CAJA DE VIVIENDA POPULAR-CVP, ERU-RENOBO y FONDO NACIONAL DEL AHORRO-FNA, por la suma de $5.086.064.885. </t>
  </si>
  <si>
    <t>Falta  de control y gestión de saldos de convenios de años anteriores pendientes de legalizar y depurar suscritos con el FONDO NACIONAL DEL AHORRO-FNA - Convenio 415-2017, por la suma de $ 1.564.973.374</t>
  </si>
  <si>
    <t>3.2.1.2-51-2</t>
  </si>
  <si>
    <t>Realizar 3 Informes de seguimiento al Convenio 415- 2017. 1. Noviembre 2024 2. Marzo 2025 3. Julio 2025.</t>
  </si>
  <si>
    <t>Informes de seguimiento elaborados</t>
  </si>
  <si>
    <t>Subsecretaría de Vivienda</t>
  </si>
  <si>
    <t>Dirección de Financiación de Vivienda</t>
  </si>
  <si>
    <t>Radicado 3-2025-6156 del 27/06/2025
Radicado 3-2025-11979 del 27/11/2025
PDF “Informe Jun-Nov2024 Convenio 415 de 2017-FNA” 
PDF “Informe Dic 2024 - Mar 2025 Convenio 415 de 2017 FNA”
PDF “Informe Abril - Julio 2025 Convenio Interadministrativo 415 de 2017 - Fondo Nacional del Ahorro”</t>
  </si>
  <si>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Radicado 3-2025-11979 del 27/11/2025
PDF “Informe Abril - Julio 2025 Convenio Interadministrativo 415 de 2017 - Fondo Nacional del Ahorro”
</t>
    </r>
    <r>
      <rPr>
        <b/>
        <sz val="10"/>
        <color theme="1"/>
        <rFont val="Arial"/>
        <family val="2"/>
      </rPr>
      <t>UBICACIÓN DE LAS EVIDENCIAS</t>
    </r>
    <r>
      <rPr>
        <sz val="10"/>
        <color theme="1"/>
        <rFont val="Arial"/>
        <family val="2"/>
      </rPr>
      <t xml:space="preserve">
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amp;newTargetListUrl=%2Fsites%2FOficinadeControlInterno%2FVIGENCIA%202025&amp;viewpath=%2Fsites%2FOficinadeControlInterno%2FVIGENCIA%202025%2FForms%2FAllItems%2Easpx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A través del radicado 3-2025-11979 se allega el tercer informe de seguimiento al convenio 415 de 2017, en el cual se indica que se han legalizado ante la Subdirección Financiera 97 Subsidios por un valor de $1.508.071.865; quedando pendiente por legalizar a 31 de julio de 2025 un valor $56.076.995, se solicito al FNA reintegrar al Tesoro Distrital dicho valor a través de oficio 2-2025-42730.
</t>
    </r>
    <r>
      <rPr>
        <b/>
        <sz val="10"/>
        <color theme="1"/>
        <rFont val="Arial"/>
        <family val="2"/>
      </rPr>
      <t xml:space="preserve">
AVANCE PORCENTUAL
</t>
    </r>
    <r>
      <rPr>
        <sz val="10"/>
        <color theme="1"/>
        <rFont val="Arial"/>
        <family val="2"/>
      </rPr>
      <t xml:space="preserve">100%
</t>
    </r>
    <r>
      <rPr>
        <b/>
        <sz val="10"/>
        <color theme="1"/>
        <rFont val="Arial"/>
        <family val="2"/>
      </rPr>
      <t>CONCEPTO</t>
    </r>
    <r>
      <rPr>
        <sz val="10"/>
        <color theme="1"/>
        <rFont val="Arial"/>
        <family val="2"/>
      </rPr>
      <t xml:space="preserve">
Se conceptúa la acción </t>
    </r>
    <r>
      <rPr>
        <b/>
        <sz val="10"/>
        <color theme="1"/>
        <rFont val="Arial"/>
        <family val="2"/>
      </rPr>
      <t>CUMPLIDA – DENTRO DE LOS TÉRMINOS y HALLAZGO PARA CIERRE DE CONTRALORÍA.</t>
    </r>
    <r>
      <rPr>
        <sz val="10"/>
        <color theme="1"/>
        <rFont val="Arial"/>
        <family val="2"/>
      </rPr>
      <t xml:space="preserve">
</t>
    </r>
    <r>
      <rPr>
        <b/>
        <sz val="10"/>
        <color theme="1"/>
        <rFont val="Arial"/>
        <family val="2"/>
      </rPr>
      <t xml:space="preserve">
CORTE DEL SEGUIMIENTO Y EVALUACION</t>
    </r>
    <r>
      <rPr>
        <sz val="10"/>
        <color theme="1"/>
        <rFont val="Arial"/>
        <family val="2"/>
      </rPr>
      <t xml:space="preserve">
31 de agosto de 2025
</t>
    </r>
    <r>
      <rPr>
        <b/>
        <sz val="10"/>
        <color theme="1"/>
        <rFont val="Arial"/>
        <family val="2"/>
      </rPr>
      <t>EVIDENCIAS</t>
    </r>
    <r>
      <rPr>
        <sz val="10"/>
        <color theme="1"/>
        <rFont val="Arial"/>
        <family val="2"/>
      </rPr>
      <t xml:space="preserve">
Radicado 3-2025-6156 del 27/06/2025
PDF “Informe Jun-Nov2024 Convenio 415 de 2017-FNA” 
PDF “Informe Dic 2024 - Mar 2025 Convenio 415 de 2017 FNA”
</t>
    </r>
    <r>
      <rPr>
        <b/>
        <sz val="10"/>
        <color theme="1"/>
        <rFont val="Arial"/>
        <family val="2"/>
      </rPr>
      <t>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Mediante radicado No. 2-2025-11125 se solicitó la modificación de la medida correctiva en términos de: Acción, Nombre del Indicador, Fórmula del Indicador, Meta y Fecha de Terminación. Se aporta como evidencia el radicado en mención, en el cual se anexan los informes de seguimiento al Convenio 415 de 2017, el primero comprendiendo el periodo entre junio y noviembre de 2024 y el segundo el periodo comprendido entre diciembre de 2024 y marzo de 2025; en este último informe se indica que a 31 de marzo se han legalizado ante la Subdirección Financiera 89 Subsidios por un valor de $1.384.095.299, quedando pendientes por legalizar 8 subsidios por un valor de $180.878.075. Se observó la realización de los informes establecidos en la acción.
</t>
    </r>
    <r>
      <rPr>
        <b/>
        <sz val="10"/>
        <color theme="1"/>
        <rFont val="Arial"/>
        <family val="2"/>
      </rPr>
      <t>AVANCE PORCENTUAL</t>
    </r>
    <r>
      <rPr>
        <sz val="10"/>
        <color theme="1"/>
        <rFont val="Arial"/>
        <family val="2"/>
      </rPr>
      <t xml:space="preserve">
66,67%
</t>
    </r>
    <r>
      <rPr>
        <b/>
        <sz val="10"/>
        <color theme="1"/>
        <rFont val="Arial"/>
        <family val="2"/>
      </rPr>
      <t>CONCEPTO</t>
    </r>
    <r>
      <rPr>
        <sz val="10"/>
        <color theme="1"/>
        <rFont val="Arial"/>
        <family val="2"/>
      </rPr>
      <t xml:space="preserve">
Se conceptúa la acción</t>
    </r>
    <r>
      <rPr>
        <b/>
        <sz val="10"/>
        <color theme="1"/>
        <rFont val="Arial"/>
        <family val="2"/>
      </rPr>
      <t xml:space="preserve"> EN EJECUCIÓN - CON AVANCES  - DENTRO DE TÉRMINOS - HALLAZGO ABIERTO</t>
    </r>
  </si>
  <si>
    <t>PARA CIERRE DE CONTRALORÍA</t>
  </si>
  <si>
    <t>3.2.1.2-51-3</t>
  </si>
  <si>
    <t>3. Suscribir el acta de liquidación del Convenio 415-2017</t>
  </si>
  <si>
    <t>Acta de liquidación</t>
  </si>
  <si>
    <t>Radicado 3-2025-9077 del 15/09/2025
Radicado 3-2025-11979 del 27/11/2025
PDF “Informe Convenio 415 de 2017 (FNA) - Plan de Mejoramiento”</t>
  </si>
  <si>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Radicado 3-2025-11979 del 27/11/2025
PDF “Informe Convenio 415 de 2017 (FNA) - Plan de Mejoramiento”
</t>
    </r>
    <r>
      <rPr>
        <b/>
        <sz val="10"/>
        <color theme="1"/>
        <rFont val="Arial"/>
        <family val="2"/>
      </rPr>
      <t>UBICACIÓN DE LAS EVIDENCIAS</t>
    </r>
    <r>
      <rPr>
        <sz val="10"/>
        <color theme="1"/>
        <rFont val="Arial"/>
        <family val="2"/>
      </rPr>
      <t xml:space="preserve">
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amp;newTargetListUrl=%2Fsites%2FOficinadeControlInterno%2FVIGENCIA%202025&amp;viewpath=%2Fsites%2FOficinadeControlInterno%2FVIGENCIA%202025%2FForms%2FAllItems%2Easpx
Equipo asignado al Jefe de la Oficina de Control Interno carpeta  \\192.168.6.11\Control-Interno\2025\Plan de Mejoramiento CB y CGR
Sistema Integrado de Gestión Documental SIGA
</t>
    </r>
    <r>
      <rPr>
        <b/>
        <sz val="10"/>
        <color theme="1"/>
        <rFont val="Arial"/>
        <family val="2"/>
      </rPr>
      <t xml:space="preserve">
VALORACIÓN DE LAS EVIDENCIAS
</t>
    </r>
    <r>
      <rPr>
        <sz val="10"/>
        <color theme="1"/>
        <rFont val="Arial"/>
        <family val="2"/>
      </rPr>
      <t xml:space="preserve">A través del radicado 3-2025-11979 se allega el documento “Informe Convenio 415 de 2017 (FNA)” en el cual se desagrega la gestión realizada por la dependencia para culminar el convenio 415 de 2017; al interior del documento se incluyen las comunicaciones de solicitud de suscripción del acta de liquidación de convenio y la comunicación 2-2025-71275 del 29 de octubre de 2025, en donde se remitió el acta de terminación de convenio debidamente firmada por la SDHT y el FNA.
Teniendo en cuenta que quedan compromisos en el acta de terminación, como la solicitud de reintegro de saldos al Tesoro Distrital y el cierre de cuentas bancarias, se establece que es necesario a tener el acta de liquidación para dar finalización a la acción.
</t>
    </r>
    <r>
      <rPr>
        <b/>
        <sz val="10"/>
        <color theme="1"/>
        <rFont val="Arial"/>
        <family val="2"/>
      </rPr>
      <t>AVANCE PORCENTUAL</t>
    </r>
    <r>
      <rPr>
        <sz val="10"/>
        <color theme="1"/>
        <rFont val="Arial"/>
        <family val="2"/>
      </rPr>
      <t xml:space="preserve">
80%
</t>
    </r>
    <r>
      <rPr>
        <b/>
        <sz val="10"/>
        <color theme="1"/>
        <rFont val="Arial"/>
        <family val="2"/>
      </rPr>
      <t>CONCEPTO</t>
    </r>
    <r>
      <rPr>
        <sz val="10"/>
        <color theme="1"/>
        <rFont val="Arial"/>
        <family val="2"/>
      </rPr>
      <t xml:space="preserve">
Se conceptúa la acción </t>
    </r>
    <r>
      <rPr>
        <b/>
        <sz val="10"/>
        <color theme="1"/>
        <rFont val="Arial"/>
        <family val="2"/>
      </rPr>
      <t>INCUMPLIDA - CON AVANCES - FUERA DE TÉRMINOS y HALLAZGO ABIERTO</t>
    </r>
    <r>
      <rPr>
        <sz val="10"/>
        <color theme="1"/>
        <rFont val="Arial"/>
        <family val="2"/>
      </rPr>
      <t xml:space="preserve">.
</t>
    </r>
    <r>
      <rPr>
        <b/>
        <sz val="10"/>
        <color theme="1"/>
        <rFont val="Arial"/>
        <family val="2"/>
      </rPr>
      <t>RECOMENDACIÓN</t>
    </r>
    <r>
      <rPr>
        <sz val="10"/>
        <color theme="1"/>
        <rFont val="Arial"/>
        <family val="2"/>
      </rPr>
      <t xml:space="preserve">
Continuar con la gestión de la acción, garantizado que el acta de liquidación sea suscrita en el menor tiempo posible.
</t>
    </r>
    <r>
      <rPr>
        <b/>
        <sz val="10"/>
        <color theme="1"/>
        <rFont val="Arial"/>
        <family val="2"/>
      </rPr>
      <t>OBSERVACIÓN</t>
    </r>
    <r>
      <rPr>
        <sz val="10"/>
        <color theme="1"/>
        <rFont val="Arial"/>
        <family val="2"/>
      </rPr>
      <t xml:space="preserve">
La acción se incumplió a pesar de que la dependencia contó con 16 meses para su gestión y realización.
</t>
    </r>
    <r>
      <rPr>
        <b/>
        <sz val="10"/>
        <color theme="1"/>
        <rFont val="Arial"/>
        <family val="2"/>
      </rPr>
      <t>CORTE DEL SEGUIMIENTO Y EVALUACION</t>
    </r>
    <r>
      <rPr>
        <sz val="10"/>
        <color theme="1"/>
        <rFont val="Arial"/>
        <family val="2"/>
      </rPr>
      <t xml:space="preserve">
31 de agosto de 2025
</t>
    </r>
    <r>
      <rPr>
        <b/>
        <sz val="10"/>
        <color theme="1"/>
        <rFont val="Arial"/>
        <family val="2"/>
      </rPr>
      <t xml:space="preserve">EVIDENCIAS
</t>
    </r>
    <r>
      <rPr>
        <sz val="10"/>
        <color theme="1"/>
        <rFont val="Arial"/>
        <family val="2"/>
      </rPr>
      <t>3-2025-9077 del 15 de septiembre de 2025</t>
    </r>
    <r>
      <rPr>
        <b/>
        <sz val="10"/>
        <color theme="1"/>
        <rFont val="Arial"/>
        <family val="2"/>
      </rPr>
      <t xml:space="preserve">
</t>
    </r>
    <r>
      <rPr>
        <sz val="10"/>
        <color theme="1"/>
        <rFont val="Arial"/>
        <family val="2"/>
      </rPr>
      <t xml:space="preserve">
</t>
    </r>
    <r>
      <rPr>
        <b/>
        <sz val="10"/>
        <color theme="1"/>
        <rFont val="Arial"/>
        <family val="2"/>
      </rPr>
      <t>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Mediante radicado No. 2-2025-11125 se solicitó la modificación de la medida correctiva en términos de Fecha de Terminación.  Mediante radicado No. 3-2025-9077 del 15 de septiembre de 2025 la Subdirección de Recursos Públicos solicitó la modificación de la acción, lo cual es improcedente debido a que la Resolución 036 de 2011 establece que los ajustes a las acciones solamente se pueden solicitar por una sola vez.
</t>
    </r>
    <r>
      <rPr>
        <b/>
        <sz val="10"/>
        <color theme="1"/>
        <rFont val="Arial"/>
        <family val="2"/>
      </rPr>
      <t>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t>
    </r>
    <r>
      <rPr>
        <b/>
        <sz val="10"/>
        <color theme="1"/>
        <rFont val="Arial"/>
        <family val="2"/>
      </rPr>
      <t xml:space="preserve"> SIN INICIAR - REZAGADA - DENTRO DE TÉRMINOS y HALLAZGO ABIERTO. ALTO RIESGO DE INCUMPLIMIENTO.
ALERTA </t>
    </r>
    <r>
      <rPr>
        <sz val="10"/>
        <color theme="1"/>
        <rFont val="Arial"/>
        <family val="2"/>
      </rPr>
      <t xml:space="preserve">
Agilizar la implementación de la acción dentro de las fechas programadas y allegar los soportes para valorar el estado de avance antes de que se cumpla el plazo de terminación, toda vez que su incumplimiento potencialmente puede revertir en indagaciones preliminares y responsabilidades disciplinarias.</t>
    </r>
  </si>
  <si>
    <t>ABIERTO</t>
  </si>
  <si>
    <t xml:space="preserve">3.3.2.1 Hallazgo administrativo por el bajo nivel de giros realizados a los proyectos de inversión 7715; 7642 y 7645, como también por el significativo incremento de los pasivos exigibles constituidos en la vigencia 2023. </t>
  </si>
  <si>
    <t xml:space="preserve">Los procesos de estructuración de selección para los estudios, diseños y ejecución de obra que realiza la SDHT, contienen varias fases y alcances en su implementación que implica agotar los términos señalados en el régimen de contratación que componen períodos de 70 días calendario para obra, y 45 días para los de consultoría e interventoría. Para los estudios y diseños y obras, los giros se deben realizar conforme a la entrega y/o porcentaje de avance físico de obra y/o estudios y diseños. </t>
  </si>
  <si>
    <t>3.3.2.1-51-2</t>
  </si>
  <si>
    <t>2. Realizar la revisión del estado actual de los saldos de giro de los proyectos a cargo de la Subdirecciones de Barrios y Operaciones, así como el saldo de los pasivos constituidos en la vigencia 2023 y hacer seguimiento trimestral a los trámites para el pago o liberación de saldos de las obligaciones en el marco de los contratos asociados a dichos proyectos.</t>
  </si>
  <si>
    <t xml:space="preserve">% Avance de giros </t>
  </si>
  <si>
    <t>Subsecretaría de Intervenciones Integrales</t>
  </si>
  <si>
    <t>Dirección de Hábitat y Entornos
Dirección de Operaciones</t>
  </si>
  <si>
    <t>Radicado 3-2025-1787 del 21/02/2025
Periodo Jun-Sep 2024
Excel “Matriz Seguimiento Vig_Reserva_Pasivos”
Excel “PLAN LIQUIDACIONES 2024 SUBD OPERACIONES SDHT”
Periodo Oct-Dic 2024
Excel “PLAN LIQUIDACIONES 2024 SUBD OPERACIONES SDHT”
PDF “RES 437 Cto 1270”
PDF “RES 438 Cto 1256”
PDF “RES 439 Cto 1260”
PDF “RES 659 Cto 1275”
PDF “RES 662 Cto 1256”
Periodo Ene-Mar 2025
Excel “Seguimiento liquidaciones SO”
Excel “28012025 Base priorización de Liquidaciones SB”
Periodo Abr-May 2025
Excel “PLAN LIQUIDACIONES 2025 SUBDIRECCION DE OPERACIONES”</t>
  </si>
  <si>
    <t>3.4.1.1 Hallazgo administrativo por incumplimiento de metas del proyecto 7582 “Mejoramiento progresivo de edificaciones de vivienda de origen informal Plan Terrazas”</t>
  </si>
  <si>
    <t>No aceptación por parte del Ente Auditor de los argumentos expuestos frente a la formulación del proyecto donde la SDHT asigna subsidios y la CVP ejecuta las obras. Falta de la documentación de estructuración del expediente del beneficiario por parte de la CVP para la evaluación, validación y aprobación de la SDHT a través de la asignación.</t>
  </si>
  <si>
    <t>3.4.1.1-51-1</t>
  </si>
  <si>
    <t>1. Adelantar y aprobar un plan de acción de cierre del programa Plan Terrazas en el cual se contemplen los lineamientos, técnicos, jurídicos, financieros y administrativos frente al estado de los subsidios asignados o no y las diferentes situaciones que se han presentado y que no han permitido su ejecución</t>
  </si>
  <si>
    <t>Un plan de acción de cierre del
programa Plan Terrazas</t>
  </si>
  <si>
    <t>Dirección de Mejoramiento CVP
Subsecretaría de Intervenciones Integrales</t>
  </si>
  <si>
    <t>Dirección de Hábitat y Entornos</t>
  </si>
  <si>
    <t>Radicado 3-2025-9192 del 17/09/2025
Radicado 2-2025-34423 del 27/06/2025
Radicado 3-2025-6964 del 21/07/2025
Radicado 3-2025-6965 del 21/07/2025
Excel "PlanAcciónCierre 30062025"</t>
  </si>
  <si>
    <t>3.4.1.1-51-2</t>
  </si>
  <si>
    <t>2. Realizar el seguimiento mensual de la ejecución que realiza la Caja de Vivienda Popular, de los subsidios asignados por la SDHT.</t>
  </si>
  <si>
    <t>Informes  Seguimiento</t>
  </si>
  <si>
    <t>Radicado 3-2025-1787 del 21/02/2025
Radicado 3-2025-6584 del 10/07/2025
Radicado 3-2025-6659 del 11/07/2025
Radicado 3-2025-7414 del 31/07/2025
PDF “Informe Convenio No. 42 noviembre de 2024”
PDF “Informe Convenio No. 43 diciembre de 2024”
PDF “Informe Convenio No. 44 enero de 2025”
PDF “Informe Convenio No. 45 febrero de 2025”
PDF “Informe Convenio No. 46 marzo de 2025_100725 (1) (1)”
PDF “Informe Convenio No. 47 Abril de 2025”
PDF "Informe Convenio No. 48 mayo de 2025 F (1)"
PDF "Informe Convenio No. 49 junio de 2025 F"</t>
  </si>
  <si>
    <t xml:space="preserve">3.4.1.2 Hallazgo administrativo por debilidades en la información asociada al cumplimento del ODS 11 en los proyectos de inversión 7823, 7715 y 7582. </t>
  </si>
  <si>
    <t>No aceptación por parte del Ente Auditor de los argumentos expuestos frente a la  información desagregada de los hogares beneficiarios en términos grupos poblacionales, edad, género, localización geográfica, grupo étnico</t>
  </si>
  <si>
    <t>3.4.1.2-51-1</t>
  </si>
  <si>
    <t>Incorporar en el reporte trimestral del plan de acción de los proyectos de inversión del Plan de Desarrollo "Bogotá Camina Segura", los datos e información desagregada de los hogares beneficiarios en términos grupos poblacionales, edad, género, localización geográfica, grupo étnico y condición.</t>
  </si>
  <si>
    <t>Reporte del Plan de Acción con la información segregada</t>
  </si>
  <si>
    <t>Radicado 3-2025-10037 del 08/10/2025
Radicado 3-2025-11317 del 12/11/2025
Radicado 3-2025-1787 del 21/02/2025
Radicado 3-2025-5051 del 27/05/2025
PDF “8090-Septiembre-2024”
PDF “8090-Diciembre-2024”
PDF “Seguimiento Enero 8090”
PDF “Seguimiento Febrero 8090”</t>
  </si>
  <si>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Radicado 3-2025-10037 del 08/10/2025
Radicado 3-2025-11317 del 12/11/2025
Radicado 3-2025-1787 del 21/02/2025
Radicado 3-2025-5051 del 27/05/2025
PDF “8090-Septiembre-2024”
PDF “8090-Diciembre-2024”
PDF “Seguimiento Enero 8090”
PDF “Seguimiento Febrero 8090”
</t>
    </r>
    <r>
      <rPr>
        <b/>
        <sz val="10"/>
        <color theme="1"/>
        <rFont val="Arial"/>
        <family val="2"/>
      </rPr>
      <t>UBICACIÓN DE LAS EVIDENCIAS</t>
    </r>
    <r>
      <rPr>
        <sz val="10"/>
        <color theme="1"/>
        <rFont val="Arial"/>
        <family val="2"/>
      </rPr>
      <t xml:space="preserve">
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Se evidenció que en los seguimientos realizados al proyecto de Inversión 8090 se ha incluido la información desagregada de los beneficiarios únicamente en la meta PSHH426MT5 y únicamente haciendo referencia a la clasificación por género y localización geográfica; esto se observó en los seguimientos corte a 30/09/2024, 31/12/2024, 31/01/2025 y 28/02/2025. Se recomienda a la dependencia, incluir la toda la información segregada comprometida en la acción en los próximos reportes del proyecto.
</t>
    </r>
    <r>
      <rPr>
        <b/>
        <sz val="10"/>
        <color theme="1"/>
        <rFont val="Arial"/>
        <family val="2"/>
      </rPr>
      <t xml:space="preserve">
AVANCE PORCENTUA</t>
    </r>
    <r>
      <rPr>
        <sz val="10"/>
        <color theme="1"/>
        <rFont val="Arial"/>
        <family val="2"/>
      </rPr>
      <t xml:space="preserve">L
100%
</t>
    </r>
    <r>
      <rPr>
        <b/>
        <sz val="10"/>
        <color theme="1"/>
        <rFont val="Arial"/>
        <family val="2"/>
      </rPr>
      <t>CONCEPTO</t>
    </r>
    <r>
      <rPr>
        <sz val="10"/>
        <color theme="1"/>
        <rFont val="Arial"/>
        <family val="2"/>
      </rPr>
      <t xml:space="preserve">
Se conceptúa la acción </t>
    </r>
    <r>
      <rPr>
        <b/>
        <sz val="10"/>
        <color theme="1"/>
        <rFont val="Arial"/>
        <family val="2"/>
      </rPr>
      <t>CUMPLIDA - DENTRO DE LOS TÉRMINOS y PARA CIERRE DE CONTRALORÍA</t>
    </r>
    <r>
      <rPr>
        <sz val="10"/>
        <color theme="1"/>
        <rFont val="Arial"/>
        <family val="2"/>
      </rPr>
      <t xml:space="preserve">
</t>
    </r>
    <r>
      <rPr>
        <b/>
        <sz val="10"/>
        <color theme="1"/>
        <rFont val="Arial"/>
        <family val="2"/>
      </rPr>
      <t>CORTE DEL SEGUIMIENTO Y EVALUACION</t>
    </r>
    <r>
      <rPr>
        <sz val="10"/>
        <color theme="1"/>
        <rFont val="Arial"/>
        <family val="2"/>
      </rPr>
      <t xml:space="preserve">
31 de agosto de 2025
</t>
    </r>
    <r>
      <rPr>
        <b/>
        <sz val="10"/>
        <color theme="1"/>
        <rFont val="Arial"/>
        <family val="2"/>
      </rPr>
      <t>EVIDENCIAS</t>
    </r>
    <r>
      <rPr>
        <sz val="10"/>
        <color theme="1"/>
        <rFont val="Arial"/>
        <family val="2"/>
      </rPr>
      <t xml:space="preserve">
Radicado 3-2025-1787 del 21/02/2025
Radicado 3-2025-5051 del 27/05/2025
PDF “8090-Septiembre-2024”
PDF “8090-Diciembre-2024”
PDF “Seguimiento Enero 8090”
PDF “Seguimiento Febrero 8090”
</t>
    </r>
    <r>
      <rPr>
        <b/>
        <sz val="10"/>
        <color theme="1"/>
        <rFont val="Arial"/>
        <family val="2"/>
      </rPr>
      <t>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Se evidenció que en los seguimientos realizados al proyecto de Inversión 8090 se ha incluido la información desagregada de los beneficiarios únicamente en la meta PSHH426MT5 y únicamente haciendo referencia a la clasificación por género y localización geográfica; esto se observó en los seguimientos corte a 30/09/2024, 31/12/2024, 31/01/2025 y 28/02/2025. Se recomienda a la dependencia, incluir la toda la información segregada comprometida en la acción en los próximos reportes del proyecto.
</t>
    </r>
    <r>
      <rPr>
        <b/>
        <sz val="10"/>
        <color theme="1"/>
        <rFont val="Arial"/>
        <family val="2"/>
      </rPr>
      <t>AVANCE PORCENTUAL</t>
    </r>
    <r>
      <rPr>
        <sz val="10"/>
        <color theme="1"/>
        <rFont val="Arial"/>
        <family val="2"/>
      </rPr>
      <t xml:space="preserve">
10%
</t>
    </r>
    <r>
      <rPr>
        <b/>
        <sz val="10"/>
        <color theme="1"/>
        <rFont val="Arial"/>
        <family val="2"/>
      </rPr>
      <t>CONCEPTO</t>
    </r>
    <r>
      <rPr>
        <sz val="10"/>
        <color theme="1"/>
        <rFont val="Arial"/>
        <family val="2"/>
      </rPr>
      <t xml:space="preserve">
Se conceptúa la acción </t>
    </r>
    <r>
      <rPr>
        <b/>
        <sz val="10"/>
        <color theme="1"/>
        <rFont val="Arial"/>
        <family val="2"/>
      </rPr>
      <t xml:space="preserve">REZAGADA - CON AVANCES – POR FUERA DE LOS TÉRMINOS Y HALLAZGO ABIERTO. ACCIÓN INCUMPLIDA.
</t>
    </r>
    <r>
      <rPr>
        <sz val="10"/>
        <color theme="1"/>
        <rFont val="Arial"/>
        <family val="2"/>
      </rPr>
      <t xml:space="preserve">
</t>
    </r>
    <r>
      <rPr>
        <b/>
        <sz val="10"/>
        <color theme="1"/>
        <rFont val="Arial"/>
        <family val="2"/>
      </rPr>
      <t xml:space="preserve">ALERTAS
</t>
    </r>
    <r>
      <rPr>
        <sz val="10"/>
        <color theme="1"/>
        <rFont val="Arial"/>
        <family val="2"/>
      </rPr>
      <t>Se observa que no se esta incluyendo la totalidad de características que se acordaron en la formulación de la presente acción, puesto que sólo se observó la inclusión del género y la localización geográfica de los beneficiarios, y no se incluyó grupos poblacionales, edad, grupo étnico ni condición. Así mismo se evidenció que esta desagregación sólo se incluyó en la meta No. 5 del proyecto 8090, a pesar que las otras metas del mismo proyecto también hacen referencia a asignación de diferentes tipos de subsidios. Esta situación podría estar acarreando un incumplimiento por parte de la dependencia encargada de la acción, ya que se evidencia inclusión parcial en una sola meta de un solo proyecto de inversión.
Agilizar la implementación de la acción aún por fuera de los tiempos programados toda vez que ante su incumplimiento potencialmente puede revertir en indagaciones preliminares y responsabilidades disciplinarias.</t>
    </r>
  </si>
  <si>
    <t>Debilidades en la información asociada al cumplimento del ODS 11 en los proyectos de inversión 7823, 7715 y 7582.</t>
  </si>
  <si>
    <t>3.4.1.2-51-3</t>
  </si>
  <si>
    <t>Actualizar el formato de seguimiento metas PDD en el  sistema  de planificación institucional  JSP7 - modulo de planificación  y  seguimiento.</t>
  </si>
  <si>
    <t>Actualización Sistema  de planificación institucional  JSP7.</t>
  </si>
  <si>
    <t>Oficina Asesora de Planeación</t>
  </si>
  <si>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Radicado 3-2025-10037 del 08/10/2025
Radicado 3-2025-11317 del 12/11/2025
Radicado 3-2025-1787 del 21/02/2025
Radicado 3-2025-5051 del 27/05/2025
PDF “8090-Septiembre-2024”
PDF “8090-Diciembre-2024”
PDF “Seguimiento Enero 8090”
PDF “Seguimiento Febrero 8090”
</t>
    </r>
    <r>
      <rPr>
        <b/>
        <sz val="10"/>
        <color theme="1"/>
        <rFont val="Arial"/>
        <family val="2"/>
      </rPr>
      <t xml:space="preserve">UBICACIÓN DE LAS EVIDENCIAS
</t>
    </r>
    <r>
      <rPr>
        <sz val="10"/>
        <color theme="1"/>
        <rFont val="Arial"/>
        <family val="2"/>
      </rPr>
      <t xml:space="preserve">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
Equipo asignado al Jefe de la Oficina de Control Interno carpeta  \\192.168.6.11\Control-Interno\2025\Plan de Mejoramiento CB y CGR
Sistema Integrado de Gestión Documental SIGA
</t>
    </r>
    <r>
      <rPr>
        <b/>
        <sz val="10"/>
        <color theme="1"/>
        <rFont val="Arial"/>
        <family val="2"/>
      </rPr>
      <t xml:space="preserve">
VALORACIÓN DE LAS EVIDENCIAS
</t>
    </r>
    <r>
      <rPr>
        <sz val="10"/>
        <color theme="1"/>
        <rFont val="Arial"/>
        <family val="2"/>
      </rPr>
      <t xml:space="preserve">Se evidenció que en los seguimientos realizados al proyecto de Inversión 8090 se ha incluido la información desagregada de los beneficiarios únicamente en la meta PSHH426MT5 y únicamente haciendo referencia a la clasificación por género y localización geográfica; esto se observó en los seguimientos corte a 30/09/2024, 31/12/2024, 31/01/2025 y 28/02/2025. Se recomienda a la dependencia, incluir la toda la información segregada comprometida en la acción en los próximos reportes del proyecto.
</t>
    </r>
    <r>
      <rPr>
        <b/>
        <sz val="10"/>
        <color theme="1"/>
        <rFont val="Arial"/>
        <family val="2"/>
      </rPr>
      <t xml:space="preserve">
AVANCE PORCENTUAL</t>
    </r>
    <r>
      <rPr>
        <sz val="10"/>
        <color theme="1"/>
        <rFont val="Arial"/>
        <family val="2"/>
      </rPr>
      <t xml:space="preserve">
100%
</t>
    </r>
    <r>
      <rPr>
        <b/>
        <sz val="10"/>
        <color theme="1"/>
        <rFont val="Arial"/>
        <family val="2"/>
      </rPr>
      <t>CONCEPTO</t>
    </r>
    <r>
      <rPr>
        <sz val="10"/>
        <color theme="1"/>
        <rFont val="Arial"/>
        <family val="2"/>
      </rPr>
      <t xml:space="preserve">
Se conceptúa la acción </t>
    </r>
    <r>
      <rPr>
        <b/>
        <sz val="10"/>
        <color theme="1"/>
        <rFont val="Arial"/>
        <family val="2"/>
      </rPr>
      <t>CUMPLIDA - DENTRO DE LOS TÉRMINOS y PARA CIERRE DE CONTRALORÍA</t>
    </r>
    <r>
      <rPr>
        <sz val="10"/>
        <color theme="1"/>
        <rFont val="Arial"/>
        <family val="2"/>
      </rPr>
      <t xml:space="preserve">
</t>
    </r>
    <r>
      <rPr>
        <b/>
        <sz val="10"/>
        <color theme="1"/>
        <rFont val="Arial"/>
        <family val="2"/>
      </rPr>
      <t>CORTE DEL SEGUIMIENTO Y EVALUACION</t>
    </r>
    <r>
      <rPr>
        <sz val="10"/>
        <color theme="1"/>
        <rFont val="Arial"/>
        <family val="2"/>
      </rPr>
      <t xml:space="preserve">
31 de agosto de 2025
</t>
    </r>
    <r>
      <rPr>
        <b/>
        <sz val="10"/>
        <color theme="1"/>
        <rFont val="Arial"/>
        <family val="2"/>
      </rPr>
      <t>EVIDENCIAS</t>
    </r>
    <r>
      <rPr>
        <sz val="10"/>
        <color theme="1"/>
        <rFont val="Arial"/>
        <family val="2"/>
      </rPr>
      <t xml:space="preserve">
No se cuenta con soportes de avance para la valoración al presente corte.
</t>
    </r>
    <r>
      <rPr>
        <b/>
        <sz val="10"/>
        <color theme="1"/>
        <rFont val="Arial"/>
        <family val="2"/>
      </rPr>
      <t>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No se allegaron soportes, no es posible establecer un grado de avance.
</t>
    </r>
    <r>
      <rPr>
        <b/>
        <sz val="10"/>
        <color theme="1"/>
        <rFont val="Arial"/>
        <family val="2"/>
      </rPr>
      <t>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 </t>
    </r>
    <r>
      <rPr>
        <b/>
        <sz val="10"/>
        <color theme="1"/>
        <rFont val="Arial"/>
        <family val="2"/>
      </rPr>
      <t xml:space="preserve">SIN INICIAR - TÉRMINOS CUMPLIDOS y HALLAZGO ABIERTO. ACCIÓN INCUMPLIDA.
</t>
    </r>
    <r>
      <rPr>
        <sz val="10"/>
        <color theme="1"/>
        <rFont val="Arial"/>
        <family val="2"/>
      </rPr>
      <t xml:space="preserve">
</t>
    </r>
    <r>
      <rPr>
        <b/>
        <sz val="10"/>
        <color theme="1"/>
        <rFont val="Arial"/>
        <family val="2"/>
      </rPr>
      <t xml:space="preserve">ALERTA </t>
    </r>
    <r>
      <rPr>
        <sz val="10"/>
        <color theme="1"/>
        <rFont val="Arial"/>
        <family val="2"/>
      </rPr>
      <t xml:space="preserve">
Agilizar la implementación de la acción aún por fuera de los tiempos programados toda vez que ante su incumplimiento potencialmente puede revertir en indagaciones preliminares y responsabilidades disciplinarias.</t>
    </r>
  </si>
  <si>
    <t>3.4.1.2-51-4</t>
  </si>
  <si>
    <t>Incluir en el capítulo de Objetivos de Desarrollo Sostenible del Informe de Gestión y Resultados los datos e información desagregada de la población beneficiada en términos de: grupos poblacionales, edad, género, localización geográfica, grupo étnico y condición de los proyectos de inversión del Plan de Desarrollo "Bogotá Camina Segura</t>
  </si>
  <si>
    <t>Caracterización población beneficiada</t>
  </si>
  <si>
    <t>Radicado 3-2025-10037 del 08/10/2025
Radicado 3-2025-11317 del 12/11/2025
Radicado 3-2025-1787 del 21/02/2025
Radicado 3-2025-5051 del 27/05/2025
PDF “8090-Septiembre-2024”
PDF “8090-Diciembre-2024”
PDF “Seguimiento Enero 8090”
PDF “Seguimiento Febrero 8090”
PDF “Informe de Gestión y Resultados CBN 1090 – Vigencia 2024”</t>
  </si>
  <si>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Radicado 3-2025-10037 del 08/10/2025
Radicado 3-2025-11317 del 12/11/2025
Radicado 3-2025-1787 del 21/02/2025
Radicado 3-2025-5051 del 27/05/2025
PDF “8090-Septiembre-2024”
PDF “8090-Diciembre-2024”
PDF “Seguimiento Enero 8090”
PDF “Seguimiento Febrero 8090”
PDF “Informe de Gestión y Resultados CBN 1090 – Vigencia 2024”
</t>
    </r>
    <r>
      <rPr>
        <b/>
        <sz val="10"/>
        <color theme="1"/>
        <rFont val="Arial"/>
        <family val="2"/>
      </rPr>
      <t xml:space="preserve">UBICACIÓN DE LAS EVIDENCIAS
</t>
    </r>
    <r>
      <rPr>
        <sz val="10"/>
        <color theme="1"/>
        <rFont val="Arial"/>
        <family val="2"/>
      </rPr>
      <t xml:space="preserve">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Para el corte 30 de noviembre de 2025 se acotó a través de los radicados 3-2025-10037 y 3-2025-11317 la inclusión de la información desagregada del OD1 y OD11 de grupo poblacional, género y localización geográfica.
</t>
    </r>
    <r>
      <rPr>
        <b/>
        <sz val="10"/>
        <color theme="1"/>
        <rFont val="Arial"/>
        <family val="2"/>
      </rPr>
      <t xml:space="preserve">AVANCE PORCENTUAL
</t>
    </r>
    <r>
      <rPr>
        <sz val="10"/>
        <color theme="1"/>
        <rFont val="Arial"/>
        <family val="2"/>
      </rPr>
      <t xml:space="preserve">100%
</t>
    </r>
    <r>
      <rPr>
        <b/>
        <sz val="10"/>
        <color theme="1"/>
        <rFont val="Arial"/>
        <family val="2"/>
      </rPr>
      <t>CONCEPTO</t>
    </r>
    <r>
      <rPr>
        <sz val="10"/>
        <color theme="1"/>
        <rFont val="Arial"/>
        <family val="2"/>
      </rPr>
      <t xml:space="preserve">
Se conceptúa la acción </t>
    </r>
    <r>
      <rPr>
        <b/>
        <sz val="10"/>
        <color theme="1"/>
        <rFont val="Arial"/>
        <family val="2"/>
      </rPr>
      <t xml:space="preserve">CUMPLIDA - DENTRO DE LOS TÉRMINOS y PARA CIERRE DE CONTRALORÍA
</t>
    </r>
    <r>
      <rPr>
        <sz val="10"/>
        <color theme="1"/>
        <rFont val="Arial"/>
        <family val="2"/>
      </rPr>
      <t xml:space="preserve">
</t>
    </r>
    <r>
      <rPr>
        <b/>
        <sz val="10"/>
        <color theme="1"/>
        <rFont val="Arial"/>
        <family val="2"/>
      </rPr>
      <t>CORTE DEL SEGUIMIENTO Y EVALUACION</t>
    </r>
    <r>
      <rPr>
        <sz val="10"/>
        <color theme="1"/>
        <rFont val="Arial"/>
        <family val="2"/>
      </rPr>
      <t xml:space="preserve">
31 de agosto de 2025
</t>
    </r>
    <r>
      <rPr>
        <b/>
        <sz val="10"/>
        <color theme="1"/>
        <rFont val="Arial"/>
        <family val="2"/>
      </rPr>
      <t>EVIDENCIAS</t>
    </r>
    <r>
      <rPr>
        <sz val="10"/>
        <color theme="1"/>
        <rFont val="Arial"/>
        <family val="2"/>
      </rPr>
      <t xml:space="preserve">
Radicado 3-2025-1787 del 21/02/2025
Radicado 3-2025-5051 del 27/05/2025
PDF “8090-Septiembre-2024”
PDF “8090-Diciembre-2024”
PDF “Seguimiento Enero 8090”
PDF “Seguimiento Febrero 8090”
</t>
    </r>
    <r>
      <rPr>
        <b/>
        <sz val="10"/>
        <color theme="1"/>
        <rFont val="Arial"/>
        <family val="2"/>
      </rPr>
      <t>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Se evidenció que en los seguimientos realizados al proyecto de Inversión 8090 se ha incluido la información desagregada de los beneficiarios únicamente en la meta PSHH426MT5 y únicamente haciendo referencia a la clasificación por género y localización geográfica; esto se observó en los seguimientos corte a 30/09/2024, 31/12/2024, 31/01/2025 y 28/02/2025. Se recomienda a la dependencia, incluir la toda la información segregada comprometida en la acción en los próximos reportes del proyecto.
</t>
    </r>
    <r>
      <rPr>
        <b/>
        <sz val="10"/>
        <color theme="1"/>
        <rFont val="Arial"/>
        <family val="2"/>
      </rPr>
      <t>AVANCE PORCENTUAL</t>
    </r>
    <r>
      <rPr>
        <sz val="10"/>
        <color theme="1"/>
        <rFont val="Arial"/>
        <family val="2"/>
      </rPr>
      <t xml:space="preserve">
10%
</t>
    </r>
    <r>
      <rPr>
        <b/>
        <sz val="10"/>
        <color theme="1"/>
        <rFont val="Arial"/>
        <family val="2"/>
      </rPr>
      <t>CONCEPTO</t>
    </r>
    <r>
      <rPr>
        <sz val="10"/>
        <color theme="1"/>
        <rFont val="Arial"/>
        <family val="2"/>
      </rPr>
      <t xml:space="preserve">
Se conceptúa la acción </t>
    </r>
    <r>
      <rPr>
        <b/>
        <sz val="10"/>
        <color theme="1"/>
        <rFont val="Arial"/>
        <family val="2"/>
      </rPr>
      <t xml:space="preserve">REZAGADA - CON AVANCES – POR FUERA DE LOS TÉRMINOS Y HALLAZGO ABIERTO. ACCIÓN INCUMPLIDA.
</t>
    </r>
    <r>
      <rPr>
        <sz val="10"/>
        <color theme="1"/>
        <rFont val="Arial"/>
        <family val="2"/>
      </rPr>
      <t xml:space="preserve">
</t>
    </r>
    <r>
      <rPr>
        <b/>
        <sz val="10"/>
        <color theme="1"/>
        <rFont val="Arial"/>
        <family val="2"/>
      </rPr>
      <t xml:space="preserve">ALERTAS
</t>
    </r>
    <r>
      <rPr>
        <sz val="10"/>
        <color theme="1"/>
        <rFont val="Arial"/>
        <family val="2"/>
      </rPr>
      <t>Se observa que no se esta incluyendo la totalidad de características que se acordaron en la formulación de la presente acción, puesto que sólo se observó la inclusión del género y la localización geográfica de los beneficiarios, y no se incluyó grupos poblacionales, edad, grupo étnico ni condición. Así mismo se evidenció que esta desagregación sólo se incluyó en la meta No. 5 del proyecto 8090, a pesar que las otras metas del mismo proyecto también hacen referencia a asignación de diferentes tipos de subsidios. Esta situación podría estar acarreando un incumplimiento por parte de la dependencia encargada de la acción, ya que se evidencia inclusión parcial en una sola meta de un solo proyecto de inversión.
Agilizar la implementación de la acción aún por fuera de los tiempos programados toda vez que ante su incumplimiento potencialmente puede revertir en indagaciones preliminares y responsabilidades disciplinarias.</t>
    </r>
  </si>
  <si>
    <t xml:space="preserve">3.4.1.7 Hallazgo administrativo Balance Social por información insuficiente del balance social para el proyecto 7659. </t>
  </si>
  <si>
    <t>Información insuficiente en el  documento balance social en relación a la  caracterización de la  población  atendida en el  proyecto de inversión 7659 lo que no  permitió   identificar la población vulnerable priorizada real a la que se le dio cobertura.</t>
  </si>
  <si>
    <t>3.4.1.7-51-2</t>
  </si>
  <si>
    <t xml:space="preserve">Actualizar el formato de seguimiento metas PDD en el  sistema  de planificación institucional  JSP7 - modulo de planificación  y  seguimiento- e incluir  población  beneficiada (caracterización- territorialización) </t>
  </si>
  <si>
    <t>3.4.1.7-51-3</t>
  </si>
  <si>
    <t>Incorporar en el Informe de Gestión y Resultados los datos e información desagregada de los hogares beneficiarios en términos grupos poblacionales, edad, género, localización geográfica, grupo étnico y condición de los proyectos de inversión del Plan de Desarrollo "Bogotá Camina Segura"</t>
  </si>
  <si>
    <t>Oficina Asesora de Planeación
Subsecretaría de Planeación y Política</t>
  </si>
  <si>
    <t>Oficina Asesora de Planeación
Dirección de Información de Póliticas Públicas</t>
  </si>
  <si>
    <t xml:space="preserve">3.4.2.8 Hallazgo Administrativo con incidencia fiscal por valor de $30.000.000 y presunta incidencia disciplinaria por el incumplimiento del objeto contractual del Contrato de Prestación de Servicios Nro. 669 de 2020. </t>
  </si>
  <si>
    <t>Porque se presentaron fallas en la Supervisión del contrato, en la verificación de los soportes y en la conformación del expediente contractual</t>
  </si>
  <si>
    <t>3.4.2.8-51-3</t>
  </si>
  <si>
    <t>3. Operar un control adicional previo a la aprobación  de los informes de los contratos de la dependencia por parte del Supervisor que contenga la verificación del componente administrativo, financiero y jurídico.</t>
  </si>
  <si>
    <t>seguimiento informes</t>
  </si>
  <si>
    <t>No se cuenta con soportes de avance para la valoración al presente corte.</t>
  </si>
  <si>
    <t>3.4.2.9 Hallazgo Administrativo con incidencia fiscal por valor de $5.666.661 y presunta incidencia disciplinaria por el incumplimiento del objeto contractual del Contrato de Prestación de Servicios Nro. 569 de 2021.</t>
  </si>
  <si>
    <t>3.4.2.9-51-3</t>
  </si>
  <si>
    <t>Operar un control adicional previo a la aprobación  de los informes de los contratos de la dependencia por parte del Supervisor que contenga la verificación del componente administrativo, financiero y jurídico.</t>
  </si>
  <si>
    <t>2.2.1 Hallazgo administrativo con incidencia fiscal en cuantía de $19.938.100 y presunta incidencia disciplinaria, por la pérdida de seis (6) computadores
portátiles.</t>
  </si>
  <si>
    <t>Inventario no actualizado</t>
  </si>
  <si>
    <t>2.2.1-54-1</t>
  </si>
  <si>
    <t>Realizar la individualización de los activos de la entidad, asignando un responsable y estableciendo el estado del bien.</t>
  </si>
  <si>
    <t>Bienes individualizados</t>
  </si>
  <si>
    <t>Subsecretaría Corporativa</t>
  </si>
  <si>
    <t>Dirección Administrativa</t>
  </si>
  <si>
    <t>Falta de sensibilización del personal sobre la responsabilidad y manejo de inventario</t>
  </si>
  <si>
    <t>2.2.1-54-2</t>
  </si>
  <si>
    <t>Realizar campañas de sensibilización sobre el manejo y responsable del inventario asignado</t>
  </si>
  <si>
    <t>Sensibilizaciones en manejo de inventarios</t>
  </si>
  <si>
    <t>Equipos obsoletos o sin vida útil</t>
  </si>
  <si>
    <t>2.2.1-54-3</t>
  </si>
  <si>
    <t>Actualizar el estado del inventario de la SDHT</t>
  </si>
  <si>
    <t xml:space="preserve">Actualización estado contable de la entidad </t>
  </si>
  <si>
    <t>2.2.2 Hallazgo administrativo con presunta incidencia disciplinaria por la compra de 4 escáner sin que existiera la necesidad y/o fallas administrativas como demoras o trabas en procesos de asignación e instalación de los equipos.</t>
  </si>
  <si>
    <t>2.2.2-54-1</t>
  </si>
  <si>
    <t>Inadecuado almacenamiento</t>
  </si>
  <si>
    <t>2.2.2-54-2</t>
  </si>
  <si>
    <t>Revisión e identificación  de bienes en desuso</t>
  </si>
  <si>
    <t>Revisión de infraestructura</t>
  </si>
  <si>
    <t>3.1.1.1 Hallazgo administrativo, por presentar saldos a diciembre 31 de 2024 pendientes de legalizar el Acuerdo de Cooperación 1271 de 2022 y depurar los convenios: 834 de 2020, 1011 de 2023, 988 de 2022, 152 de 2012, y 415 de 2017.</t>
  </si>
  <si>
    <t>Falta de validación de la información de las cuentas contables entre RENOBO y la SDHT en el marco del convenio 988 de 2022</t>
  </si>
  <si>
    <t>3.1.1.1-50-1</t>
  </si>
  <si>
    <t>1. Realizar seguimiento cada dos meses con RENOBO para validar el estado contable y de los contratos derivados en el marco del convenio 988 de 2022.</t>
  </si>
  <si>
    <t>Acta de reunión de seguimiento</t>
  </si>
  <si>
    <t>Dirección de Operaciones</t>
  </si>
  <si>
    <t>Radicado 3-2025-8222 del 22/08/2025
PDF denominado “2025_04_11 Acta de mesa financiera conv 988”
Radicado 3-2025-11874 del 26/11/2025
PDF “2025_07_09_Acta de mesa financiera Conv. 988-2022”
PDF “2025_08_28_Acta de mesa financiera conv 988-2022”
PDF “2025_09_16_Acta de mesa financiera conv 988-2022”
PDF “2025_10_27_ Acta de mesa fianciera conv 988-2022”
Radicado "3-2025-12151" del 01/12/2025</t>
  </si>
  <si>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Radicado 3-2025-11874 del 26/11/2025
PDF “2025_07_09_Acta de mesa financiera Conv. 988-2022”
PDF “2025_08_28_Acta de mesa financiera conv 988-2022”
PDF “2025_09_16_Acta de mesa financiera conv 988-2022”
PDF “2025_10_27_ Acta de mesa fianciera conv 988-2022”
</t>
    </r>
    <r>
      <rPr>
        <b/>
        <sz val="10"/>
        <color theme="1"/>
        <rFont val="Arial"/>
        <family val="2"/>
      </rPr>
      <t>UBICACIÓN DE LAS EVIDENCIAS</t>
    </r>
    <r>
      <rPr>
        <sz val="10"/>
        <color theme="1"/>
        <rFont val="Arial"/>
        <family val="2"/>
      </rPr>
      <t xml:space="preserve">
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Se aporta como evidencia las actas mencionadas denominadas “CONVENIO MARCO INTERADMINISTRATIVO No 932 DE 2021 Y SUS CONVENIOS DERIVADOS 1 No 963, 2 No 988 y 3 No CID-3-2023” realizadas los días 09/07/2025, 28/08/2025, 16/09/2025 y 27/10/2025 en donde se hace la verificación y estado de avance del convenio 988 de 2022.
</t>
    </r>
    <r>
      <rPr>
        <b/>
        <sz val="10"/>
        <color theme="1"/>
        <rFont val="Arial"/>
        <family val="2"/>
      </rPr>
      <t>AVANCE PORCENTUAL</t>
    </r>
    <r>
      <rPr>
        <sz val="10"/>
        <color theme="1"/>
        <rFont val="Arial"/>
        <family val="2"/>
      </rPr>
      <t xml:space="preserve">
100%
</t>
    </r>
    <r>
      <rPr>
        <b/>
        <sz val="10"/>
        <color theme="1"/>
        <rFont val="Arial"/>
        <family val="2"/>
      </rPr>
      <t>CONCEPTO</t>
    </r>
    <r>
      <rPr>
        <sz val="10"/>
        <color theme="1"/>
        <rFont val="Arial"/>
        <family val="2"/>
      </rPr>
      <t xml:space="preserve">
Se conceptúa la acción CUMPLIDA - DENTRO DE TÉRMINOS y HALLAZGO ABIERTO. 
</t>
    </r>
    <r>
      <rPr>
        <b/>
        <sz val="10"/>
        <color theme="1"/>
        <rFont val="Arial"/>
        <family val="2"/>
      </rPr>
      <t>RECOMENDACIÓN</t>
    </r>
    <r>
      <rPr>
        <sz val="10"/>
        <color theme="1"/>
        <rFont val="Arial"/>
        <family val="2"/>
      </rPr>
      <t xml:space="preserve">
Se recomienda a la dependencia de continuar con las reuniones para garantizar la recuperación total de los recursos retenidos por el banco, acorde a lo establecido en el acta del 27/10/2025.
</t>
    </r>
    <r>
      <rPr>
        <b/>
        <sz val="10"/>
        <color theme="1"/>
        <rFont val="Arial"/>
        <family val="2"/>
      </rPr>
      <t>CORTE DEL SEGUIMIENTO Y EVALUACION</t>
    </r>
    <r>
      <rPr>
        <sz val="10"/>
        <color theme="1"/>
        <rFont val="Arial"/>
        <family val="2"/>
      </rPr>
      <t xml:space="preserve">
31 de agosto de 2025
</t>
    </r>
    <r>
      <rPr>
        <b/>
        <sz val="10"/>
        <color theme="1"/>
        <rFont val="Arial"/>
        <family val="2"/>
      </rPr>
      <t>EVIDENCIAS</t>
    </r>
    <r>
      <rPr>
        <sz val="10"/>
        <color theme="1"/>
        <rFont val="Arial"/>
        <family val="2"/>
      </rPr>
      <t xml:space="preserve">
Radicado 3-2025-8222 del 22/08/2025
PDF denominado “2025_04_11 Acta de mesa financiera conv 988”
</t>
    </r>
    <r>
      <rPr>
        <b/>
        <sz val="10"/>
        <color theme="1"/>
        <rFont val="Arial"/>
        <family val="2"/>
      </rPr>
      <t>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Se aporta como evidencia el acta de reunión “convenio marco interadministrativo no 932 de 2021 y sus convenios derivados 1 no 963, 2 no 988 y 3 no cid-3-2023 PM02-FO299-V3”, con asunto: “MESA TÉCNICA FINANCIERA, CONVENIO DERIVADO 988 DE 2022. (NODOS SAN CRISTÓBAL)” realizada el 11/06/2025; dicha reunión tuvo por orden del día los siguientes puntos: 1. Seguimiento a compromisos del Convenio 988 y avances en temas financieros, 2. Análisis de la gestión de recursos, retenciones en la fuente y gastos financieros, 3. Coordinación de acciones futuras y compromisos. Nodos de equipamiento.
</t>
    </r>
    <r>
      <rPr>
        <b/>
        <sz val="10"/>
        <color theme="1"/>
        <rFont val="Arial"/>
        <family val="2"/>
      </rPr>
      <t>AVANCE PORCENTUAL</t>
    </r>
    <r>
      <rPr>
        <sz val="10"/>
        <color theme="1"/>
        <rFont val="Arial"/>
        <family val="2"/>
      </rPr>
      <t xml:space="preserve">
25%
</t>
    </r>
    <r>
      <rPr>
        <b/>
        <sz val="10"/>
        <color theme="1"/>
        <rFont val="Arial"/>
        <family val="2"/>
      </rPr>
      <t>CONCEPTO</t>
    </r>
    <r>
      <rPr>
        <sz val="10"/>
        <color theme="1"/>
        <rFont val="Arial"/>
        <family val="2"/>
      </rPr>
      <t xml:space="preserve">
Se conceptúa la acción</t>
    </r>
    <r>
      <rPr>
        <b/>
        <sz val="10"/>
        <color theme="1"/>
        <rFont val="Arial"/>
        <family val="2"/>
      </rPr>
      <t xml:space="preserve"> CON AVANCE - REZAGADA - DENTRO DE TÉRMINOS y HALLAZGO ABIERTO. ALTO RIESGO DE INCUMPLIMIENTO.
ALERTA 
</t>
    </r>
    <r>
      <rPr>
        <sz val="10"/>
        <color theme="1"/>
        <rFont val="Arial"/>
        <family val="2"/>
      </rPr>
      <t>Agilizar la implementación de la acción dentro de las fechas programadas y allegar los soportes para valorar el estado de avance antes de que se cumpla el plazo de terminación, toda vez que su incumplimiento potencialmente puede revertir en indagaciones preliminares y responsabilidades disciplinarias.</t>
    </r>
  </si>
  <si>
    <t>Falta de control y gestión en el seguimiento de los saldos de los convenios, para que sean legalizados oportunamente</t>
  </si>
  <si>
    <t>3.1.1.1-50-4</t>
  </si>
  <si>
    <t>4. Suscribir el acta de liquidación del Convenio No. 1011 de 2023</t>
  </si>
  <si>
    <t>Liquidación del Convenio No. 1011 de 2023</t>
  </si>
  <si>
    <t>Radicado 3-2025-6169 del 01/07/2025</t>
  </si>
  <si>
    <t>3.1.1.1-50-5</t>
  </si>
  <si>
    <t>5. Suscribir el acta de liquidación del Convenio 415 de 2017</t>
  </si>
  <si>
    <t>Liquidación del Convenio 415 de 2017</t>
  </si>
  <si>
    <t>3.1.1.1-50-6</t>
  </si>
  <si>
    <t>6. Solicitar la legalización de recursos del Convenio 415 de 2017</t>
  </si>
  <si>
    <t>Legalización de recursos  del Convenio 415 de 2017</t>
  </si>
  <si>
    <t>Radicado 3-2025-6169 del 01/07/2025
Radicado 3-2025-9077 del 15/09/2025
Radicado 3-2025-11979 del 27/11/2025
Radicado “3-2025-974” del 30/01/2025
Radicado “3-2025-6379” del 04/07/2025
Radicado “3-2024-7738” del 18/10/2024
Radicado “3-2024-8182” del 01/11/2024
Radicado “3-2024-8872” del 26/11/2024
PDF “Informe Convenio 415 de 2017 (FNA) - Plan de Mejoramiento”</t>
  </si>
  <si>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Radicado 3-2025-11979 del 27/11/2025
Radicado “3-2025-974” del 30/01/2025
Radicado “3-2025-6379” del 04/07/2025
Radicado “3-2024-7738” del 18/10/2024
Radicado “3-2024-8182” del 01/11/2024
Radicado “3-2024-8872” del 26/11/2024
PDF “Informe Convenio 415 de 2017 (FNA) - Plan de Mejoramiento”
</t>
    </r>
    <r>
      <rPr>
        <b/>
        <sz val="10"/>
        <color theme="1"/>
        <rFont val="Arial"/>
        <family val="2"/>
      </rPr>
      <t xml:space="preserve">
UBICACIÓN DE LAS EVIDENCIAS
</t>
    </r>
    <r>
      <rPr>
        <sz val="10"/>
        <color theme="1"/>
        <rFont val="Arial"/>
        <family val="2"/>
      </rPr>
      <t xml:space="preserve">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amp;newTargetListUrl=%2Fsites%2FOficinadeControlInterno%2FVIGENCIA%202025&amp;viewpath=%2Fsites%2FOficinadeControlInterno%2FVIGENCIA%202025%2FForms%2FAllItems%2Easpx
Equipo asignado al Jefe de la Oficina de Control Interno carpeta  \\192.168.6.11\Control-Interno\2025\Plan de Mejoramiento CB y CGR
Sistema Integrado de Gestión Documental SIGA
</t>
    </r>
    <r>
      <rPr>
        <b/>
        <sz val="10"/>
        <color theme="1"/>
        <rFont val="Arial"/>
        <family val="2"/>
      </rPr>
      <t xml:space="preserve">VALORACIÓN DE LAS EVIDENCIAS
</t>
    </r>
    <r>
      <rPr>
        <sz val="10"/>
        <color theme="1"/>
        <rFont val="Arial"/>
        <family val="2"/>
      </rPr>
      <t xml:space="preserve">A través del radicado 3-2025-11979 se allegan 5 radicados de solicitud de legalización de subsidio distrital de vivienda – modalidad PIVE leasing habitacional convenio interadministrativo 415 de 2017, donde se allega por parte de la Dirección de Financiación de Vivienda los soportes correspondientes para la legalización contable de 97 subsidios distritales por un valor de $1.508.071.865.
Así mismo se observó en el acuerdo de terminación del convenio del acta de terminación del convenio 415 de 2017 que el saldo pendiente por apropiar será trasladado por el FONDO NACIONAL DEL AHORRO- FNA a la Tesorería Distrital la suma de $61.953.951,41
</t>
    </r>
    <r>
      <rPr>
        <b/>
        <sz val="10"/>
        <color theme="1"/>
        <rFont val="Arial"/>
        <family val="2"/>
      </rPr>
      <t>AVANCE PORCENTUAL</t>
    </r>
    <r>
      <rPr>
        <sz val="10"/>
        <color theme="1"/>
        <rFont val="Arial"/>
        <family val="2"/>
      </rPr>
      <t xml:space="preserve">
100%
</t>
    </r>
    <r>
      <rPr>
        <b/>
        <sz val="10"/>
        <color theme="1"/>
        <rFont val="Arial"/>
        <family val="2"/>
      </rPr>
      <t>CONCEPTO</t>
    </r>
    <r>
      <rPr>
        <sz val="10"/>
        <color theme="1"/>
        <rFont val="Arial"/>
        <family val="2"/>
      </rPr>
      <t xml:space="preserve">
Se conceptúa la acción </t>
    </r>
    <r>
      <rPr>
        <b/>
        <sz val="10"/>
        <color theme="1"/>
        <rFont val="Arial"/>
        <family val="2"/>
      </rPr>
      <t>CUMPLIDA – FUERA DE TÉRMINOS y HALLAZGO PARA CIERRE DE CONTRALORÍA.</t>
    </r>
    <r>
      <rPr>
        <sz val="10"/>
        <color theme="1"/>
        <rFont val="Arial"/>
        <family val="2"/>
      </rPr>
      <t xml:space="preserve">
'</t>
    </r>
    <r>
      <rPr>
        <b/>
        <sz val="10"/>
        <color theme="1"/>
        <rFont val="Arial"/>
        <family val="2"/>
      </rPr>
      <t>CORTE DEL SEGUIMIENTO Y EVALUACION</t>
    </r>
    <r>
      <rPr>
        <sz val="10"/>
        <color theme="1"/>
        <rFont val="Arial"/>
        <family val="2"/>
      </rPr>
      <t xml:space="preserve">
31 de agosto de 2025
</t>
    </r>
    <r>
      <rPr>
        <b/>
        <sz val="10"/>
        <color theme="1"/>
        <rFont val="Arial"/>
        <family val="2"/>
      </rPr>
      <t>EVIDENCIAS</t>
    </r>
    <r>
      <rPr>
        <sz val="10"/>
        <color theme="1"/>
        <rFont val="Arial"/>
        <family val="2"/>
      </rPr>
      <t xml:space="preserve">
Radicado 3-2025-6169 del 01/07/2025
</t>
    </r>
    <r>
      <rPr>
        <b/>
        <sz val="10"/>
        <color theme="1"/>
        <rFont val="Arial"/>
        <family val="2"/>
      </rPr>
      <t>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 xml:space="preserve">
VALORACIÓN DE LAS EVIDENCIAS
</t>
    </r>
    <r>
      <rPr>
        <sz val="10"/>
        <color theme="1"/>
        <rFont val="Arial"/>
        <family val="2"/>
      </rPr>
      <t xml:space="preserve">Se aporta como evidencia el radicado en mención, en el cual se indica lo siguiente: “En proceso y términos de cumplimiento.” No se anexaron soportes.
</t>
    </r>
    <r>
      <rPr>
        <b/>
        <sz val="10"/>
        <color theme="1"/>
        <rFont val="Arial"/>
        <family val="2"/>
      </rPr>
      <t xml:space="preserve">
AVANCE PORCENTUAL
</t>
    </r>
    <r>
      <rPr>
        <sz val="10"/>
        <color theme="1"/>
        <rFont val="Arial"/>
        <family val="2"/>
      </rPr>
      <t xml:space="preserve">0%
</t>
    </r>
    <r>
      <rPr>
        <b/>
        <sz val="10"/>
        <color theme="1"/>
        <rFont val="Arial"/>
        <family val="2"/>
      </rPr>
      <t xml:space="preserve">CONCEPTO
</t>
    </r>
    <r>
      <rPr>
        <sz val="10"/>
        <color theme="1"/>
        <rFont val="Arial"/>
        <family val="2"/>
      </rPr>
      <t xml:space="preserve">Se conceptúa la acción </t>
    </r>
    <r>
      <rPr>
        <b/>
        <sz val="10"/>
        <color theme="1"/>
        <rFont val="Arial"/>
        <family val="2"/>
      </rPr>
      <t xml:space="preserve">SIN INICIAR - REZAGADA - DENTRO DE TÉRMINOS y HALLAZGO ABIERTO. ALTO RIESGO DE INCUMPLIMIENTO.
ALERTA 
</t>
    </r>
    <r>
      <rPr>
        <sz val="10"/>
        <color theme="1"/>
        <rFont val="Arial"/>
        <family val="2"/>
      </rPr>
      <t>Agilizar la implementación de la acción dentro de las fechas programadas y allegar los soportes para valorar el estado de avance antes de que se cumpla el plazo de terminación, toda vez que su incumplimiento potencialmente puede revertir en indagaciones preliminares y responsabilidades disciplinarias.</t>
    </r>
  </si>
  <si>
    <t>Falta de seguimiento para la legalización del Acuerdo de Cooperación 1271 de 2022 y los convenios: 834 de 2020, 1011 de 2023, 988 de 2022, 152 de 2012, y 415 de 2017</t>
  </si>
  <si>
    <t>3.1.1.1-50-7</t>
  </si>
  <si>
    <t>7. Realizar 3 mesas de trabajo de seguimiento a la legalización de los convenios que presentaron saldos a 31 de diciembre de 2024, con las áreas misionales</t>
  </si>
  <si>
    <t>Mesas de trabajo realizadas</t>
  </si>
  <si>
    <t>Dirección Financiera
Areas Misionales</t>
  </si>
  <si>
    <t>3.1.1.1-50-8</t>
  </si>
  <si>
    <t>8. Convocar mesa de trabajo para realizar el análisis técnico, jurídico y financiero para definir rutas de acción respecto del Convenio 152 de 2012</t>
  </si>
  <si>
    <t>Informe</t>
  </si>
  <si>
    <t>Correo electrónico del 24 de julio de 2025
Invitación electrónica del 16 de julio de 2025
Registro de asistencia</t>
  </si>
  <si>
    <t>3.2.2.3 Hallazgo administrativo por el bajo nivel de giros realizados a los siguientes proyectos de inversión: 7575; 0230117400320240218 y 0230117400220240214 y también por el significativo incremento de las reservas presupuestales y cuentas por pagar constituidas en la vigencia 2024.</t>
  </si>
  <si>
    <t>Falta de seguimiento oportuno al nivel de giros realizados por las áreas misionales a los proyectos de inversión: 7575, 0230117400320240218 y 0230117400220240214, así como las reservas presupuestales y cuentas por pagar constituidas en la vigencia 2024.</t>
  </si>
  <si>
    <t>3.2.2.3-50-1</t>
  </si>
  <si>
    <t>Generar y enviar informes mensuales sobre el estado de avance de las vigencias, reservas y pasivos exigibles de la SDHT, dirigidos a las diferentes áreas, con el propósito de hacer seguimiento al porcentaje de ejecución.</t>
  </si>
  <si>
    <t xml:space="preserve">Informes de avance de ejecución </t>
  </si>
  <si>
    <t>Dirección Financiera</t>
  </si>
  <si>
    <t>3.2.2.3-50-2</t>
  </si>
  <si>
    <t>Realizar 3 mesas de trabajo de seguimiento con las áreas misionales de manera bimestral</t>
  </si>
  <si>
    <t>Los procesos de estructuración de selección para estudios, diseños y ejecución de obra contienen varias fases y alcances en su implementación que implica agotar los términos del régimen de contratación que componen períodos de 70 días calendario para obra, y 45 días para consultoría e interventoría y los giros se deben realizar conforme a la entrega y/o porcentaje de avance físico de obra y/o estudios y diseños.</t>
  </si>
  <si>
    <t>3.2.2.3-50-3</t>
  </si>
  <si>
    <t>3. Continuar con el seguimiento a la ejecución de los contratos con acompañamiento de interventoría, supervisor y equipo interdisciplinario del área supervisora a través de comités de obra y/o reuniones para validar los aspectos técnicos, financieros, administrativos y jurídicos, evidenciando posibles alertas.</t>
  </si>
  <si>
    <t>Comité de obra</t>
  </si>
  <si>
    <t>En Ejecución</t>
  </si>
  <si>
    <t>Radicado 3-2025-5633 del 13/06/2025
Radicado 3-2025-9192 del 17/09/2025
Radicado 3-2025-11874 del 26/11/2025
PDF “Informe de Supervisión NO. 19 CTO 1128-2023”
PDF “Informe de Supervisión NO. 20 CTO 1128-2023”
PDF “Informe de supervisión NO. 19 CTO 1130-2023”
PDF “Informe de supervisión NO. 20 CTO 1130-2023”
PDF “Informe de supervisión NO. 3 CTO 1717-2024”
PDF “Informe de supervisión NO. 1 CTO 1724-2024”
PDF “Informe de supervisión NO. 2 CTO 1724-2024”
PDF “Informe de Supervisión NO. 3 CTO 1728-2024”
PDF “Informe de Supervisión NO. 4 CTO 1751-2024”
PDF “Informe de Supervisión NO. 3 CTO 1759-2024”
PDF “4 INF SUPV CTO1752-2024 Mayo2025.pdf”
PDF “5 INF SUPV CTO1752-2024 Junio2025.pdf”
PDF “6 INF SUPV CTO1752-2024 Julio2025.pdf”
PDF “7 INF SUPV CTO1752-2024 Agosto2025.pdf”
PDF “8 INF SUPV CTO1752-2024 septiembre2025.pdf”
PDF “9 INF SUPV CTO1752-2024 octubre2025.pdf”
PDF “10 INF SUPV CTO1752-2024 noviembre2025.pdf”
PDF “1 INF SUPV CTO1749-2024 Mayo2025.pdf”
PDF “2 INF SUPV CTO1749-2024 junio2025.pdf”
PDF “3 INF SUPV CTO1749-2024 julio2025.pdf”
PDF “4 INF SUPV CTO1749-2024 agosto2025.pdf”
PDF “5 INF SUPV CTO1749-2024 septiembre2025.pdf”
PDF “6 INF SUPV CTO1749-2024 octubre2025.pdf”
PDF “1 INF SUPV CTO1756-2024 Mayo2025.pdf”
PDF “2 INF SUPV CTO1756-2024 junio2025.pdf”
PDF “3 INF SUPV CTO1756-2024 julio2025.pdf”
PDF “4 INF SUPV CTO1756-2024 agosto2025.pdf”
PDF “5 INF SUPV CTO1756-2024 septiembre2025.pdf”
PDF “6 INF SUPV CTO1756-2024 octubre2025.pdf”
PDF “Informe de supervisión NO. 21 CTO 1130-2023.pdf”
PDF “Informe de supervisión NO. 4 CTO 1717-2024.pdf”
PDF “Informe de supervisión NO. 5 CTO 1717-2024.pdf”
PDF “Informe de supervisión NO. 6 CTO 1717-2024.pdf”
PDF “Informe de Supervisión NO. 3 CTO 1728-2024.pdf”
PDF “Informe de Supervisión NO. 4 CTO 1728-2024.pdf”
PDF “Informe de Supervisión NO. 5 CTO 1728-2024.pdf”
PDF “Informe de Supervisión NO. 6 CTO 1728-2024.pdf”
PDF “Informe de Supervisión NO. 3 CTO 1760-2024.pdf”
PDF “Informe de Supervisión NO. 4 CTO 1760-2024.pdf”
PDF “Informe de Supervisión NO. 5 CTO 1760-2024.pdf”
PDF “Informe de Supervisión NO. 6 CTO 1760-2024.pdf”
53 documentos en PDF de soporte</t>
  </si>
  <si>
    <t>Por determinar</t>
  </si>
  <si>
    <t>3.2.2.3-50-4</t>
  </si>
  <si>
    <t xml:space="preserve">4. Realizar seguimiento cada dos meses a la programación del Plan Anual de Cuentas - PAC de los contratos en ejecución en el marco del comité primario de subdirectores.  </t>
  </si>
  <si>
    <t>Subsecretaría de Intervenciones Integrales
Dirección de Hábitat y Entornos
Dirección de Operaciones</t>
  </si>
  <si>
    <t>Radicado 3-2025-6712 del 15/07/2025
PDF denominado “03 de junio 2025_removed”</t>
  </si>
  <si>
    <t>3.2.3.1 Hallazgo administrativo por falta de control de la SDHT, en la entrega oportuna de las unidades habitacionales en los proyectos Alegría IV, Alegría V y Navarra 2022.</t>
  </si>
  <si>
    <t>Falta de control en el seguimiento a los proyectos</t>
  </si>
  <si>
    <t>3.2.3.1-50-1</t>
  </si>
  <si>
    <t>1. Realizar 2 seguimientos a la gestión de la Fiducia del Programa Oferta Preferente</t>
  </si>
  <si>
    <t>Informe de gestión al seguimiento de la fiducia de Oferta Preferente</t>
  </si>
  <si>
    <t>3.2.4.2 Hallazgo administrativo con presunta incidencia disciplinaria, por pagos de productos sin soportes, o soportes incompletos en el contrato de prestación de servicios No. 873 de 2023</t>
  </si>
  <si>
    <t>Debilidad en la capacitación y socialización continua y especializada para los Supervisores e interventores y apoyos a la supervisión.</t>
  </si>
  <si>
    <t>3.2.4.2-50-1</t>
  </si>
  <si>
    <t>1. Efectuar tres jornadas de Capacitación y / o sensibilización en el segundo semestre del 2025 dirigida a los supervisores y a los apoyos a la supervisión frente a las funciones , roles y obligaciones, en cumplimiento al Manual de Contratación PS07-MM01, Manual de Supervisión e interventoría PS07-MM58 y  Instructivo para publicación y seguimiento de informes y evidencias PS07-IN91.</t>
  </si>
  <si>
    <t>Jornadas de capacitación</t>
  </si>
  <si>
    <t>Dirección Administrativa
Dirección de Contratación</t>
  </si>
  <si>
    <t>Radicado 3-2025-6789 del 16/07/2025
Radicado 3-2025-11406 del 14/11/2025
PDF “Capacitacion03102025”
PDF “Capacitacion24092025”
PDF “Sensibilizacion10112025”</t>
  </si>
  <si>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Radicado 3-2025-11406 del 14/11/2025
PDF “Capacitacion03102025”
PDF “Capacitacion24092025”
PDF “Sensibilizacion10112025”
</t>
    </r>
    <r>
      <rPr>
        <b/>
        <sz val="10"/>
        <color theme="1"/>
        <rFont val="Arial"/>
        <family val="2"/>
      </rPr>
      <t xml:space="preserve">UBICACIÓN DE LAS EVIDENCIAS
</t>
    </r>
    <r>
      <rPr>
        <sz val="10"/>
        <color theme="1"/>
        <rFont val="Arial"/>
        <family val="2"/>
      </rPr>
      <t xml:space="preserve">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
Equipo asignado al Jefe de la Oficina de Control Interno carpeta  \\192.168.6.11\Control-Interno\2025\Plan de Mejoramiento CB y CGR
Sistema Integrado de Gestión Documental SIGA
</t>
    </r>
    <r>
      <rPr>
        <b/>
        <sz val="10"/>
        <color theme="1"/>
        <rFont val="Arial"/>
        <family val="2"/>
      </rPr>
      <t xml:space="preserve">VALORACIÓN DE LAS EVIDENCIAS
</t>
    </r>
    <r>
      <rPr>
        <sz val="10"/>
        <color theme="1"/>
        <rFont val="Arial"/>
        <family val="2"/>
      </rPr>
      <t xml:space="preserve">Se aporta como evidencia el radicado 3-2025-11406  en el cual se allegan los soportes de dos capacitaciones, la primera sesión realizada el 24/09/2025 y la segunda el 03/10/2025, y una sensibilización de la Cartilla Supervisión de Contratos, socializada a través de correo electrónico masivo el 10/11/2025.
</t>
    </r>
    <r>
      <rPr>
        <b/>
        <sz val="10"/>
        <color theme="1"/>
        <rFont val="Arial"/>
        <family val="2"/>
      </rPr>
      <t>AVANCE PORCENTUAL</t>
    </r>
    <r>
      <rPr>
        <sz val="10"/>
        <color theme="1"/>
        <rFont val="Arial"/>
        <family val="2"/>
      </rPr>
      <t xml:space="preserve">
100%
</t>
    </r>
    <r>
      <rPr>
        <b/>
        <sz val="10"/>
        <color theme="1"/>
        <rFont val="Arial"/>
        <family val="2"/>
      </rPr>
      <t>CONCEPTO</t>
    </r>
    <r>
      <rPr>
        <sz val="10"/>
        <color theme="1"/>
        <rFont val="Arial"/>
        <family val="2"/>
      </rPr>
      <t xml:space="preserve">
Se conceptúa la acción </t>
    </r>
    <r>
      <rPr>
        <b/>
        <sz val="10"/>
        <color theme="1"/>
        <rFont val="Arial"/>
        <family val="2"/>
      </rPr>
      <t>CUMPLIDA - DENTRO DE TÉRMINOS y PARA CIERRE DE LA CONTRALORÍA</t>
    </r>
    <r>
      <rPr>
        <sz val="10"/>
        <color theme="1"/>
        <rFont val="Arial"/>
        <family val="2"/>
      </rPr>
      <t xml:space="preserve">
</t>
    </r>
    <r>
      <rPr>
        <b/>
        <sz val="10"/>
        <color theme="1"/>
        <rFont val="Arial"/>
        <family val="2"/>
      </rPr>
      <t xml:space="preserve">
CORTE DEL SEGUIMIENTO Y EVALUACION</t>
    </r>
    <r>
      <rPr>
        <sz val="10"/>
        <color theme="1"/>
        <rFont val="Arial"/>
        <family val="2"/>
      </rPr>
      <t xml:space="preserve">
31 de agosto de 2025
</t>
    </r>
    <r>
      <rPr>
        <b/>
        <sz val="10"/>
        <color theme="1"/>
        <rFont val="Arial"/>
        <family val="2"/>
      </rPr>
      <t>EVIDENCIAS</t>
    </r>
    <r>
      <rPr>
        <sz val="10"/>
        <color theme="1"/>
        <rFont val="Arial"/>
        <family val="2"/>
      </rPr>
      <t xml:space="preserve">
Radicado 3-2025-6789 del 16/07/2025
</t>
    </r>
    <r>
      <rPr>
        <b/>
        <sz val="10"/>
        <color theme="1"/>
        <rFont val="Arial"/>
        <family val="2"/>
      </rPr>
      <t>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Se aporta como evidencia el radicado 3-2025-6789 en el cual se indica lo siguiente: “De acuerdo con lo anterior, es preciso indicar que se están adelantado las actividades para cumplir con las mismas, en los tiempos establecidos, esto es, 2025/12/31 y 2026/04/21 respectivamente. Finalmente, se informa que, haremos llegar las evidencias de cumplimiento para su valoración y posterior cierre.” Dado que no se allegaron soportes, no es posible establecer un grado de avance. Téngase en cuenta que la acción tiene como fecha de culminación el 31 de diciembre de 2025.
</t>
    </r>
    <r>
      <rPr>
        <b/>
        <sz val="10"/>
        <color theme="1"/>
        <rFont val="Arial"/>
        <family val="2"/>
      </rPr>
      <t>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 </t>
    </r>
    <r>
      <rPr>
        <b/>
        <sz val="10"/>
        <color theme="1"/>
        <rFont val="Arial"/>
        <family val="2"/>
      </rPr>
      <t xml:space="preserve">SIN INICIAR - REZAGADA - DENTRO DE TÉRMINOS y HALLAZGO ABIERTO. ALTO RIESGO DE INCUMPLIMIENTO.
ALERTA 
</t>
    </r>
    <r>
      <rPr>
        <sz val="10"/>
        <color theme="1"/>
        <rFont val="Arial"/>
        <family val="2"/>
      </rPr>
      <t>Agilizar la implementación de la acción dentro de las fechas programadas y allegar los soportes para valorar el estado de avance antes de que se cumpla el plazo de terminación, toda vez que su incumplimiento potencialmente puede revertir en indagaciones preliminares y responsabilidades disciplinarias.</t>
    </r>
  </si>
  <si>
    <t xml:space="preserve">3.2.4.3 Hallazgo administrativo con incidencia fiscal en cuantía de $256.103.883 y presunta incidencia disciplinaria, por pagos de productos sin soportes, o soportes incompletos, o soportes iguales en el contrato de prestación de servicios No. 873 de 2023. </t>
  </si>
  <si>
    <t>Debilidad en los lineamientos y requisitos necesarios para la ejecución del evento y su posterior pago.</t>
  </si>
  <si>
    <t>3.2.4.3-50-1</t>
  </si>
  <si>
    <t>1. Actualizar el Procedimiento operador logístico y sala de juntas PS02-PR18, robusteciendo los puntos de control, que garantice la ejecución del evento y su posterior pago.</t>
  </si>
  <si>
    <t>Procedimiento actualizado</t>
  </si>
  <si>
    <t>Radicado 3-2025-6789 del 16/07/2025</t>
  </si>
  <si>
    <t>3.2.4.4 Hallazgo administrativo con presunta incidencia disciplinaria por no publicar los documentos de la Contratación Pública – SECOP, de conformidad con las normas legales. (Se retira caso 2 y 3)</t>
  </si>
  <si>
    <t>Ausencia de control adecuado respecto de los documentos que deben ser publicados en el Sistema SECOP</t>
  </si>
  <si>
    <t>3.2.4.4-50-1</t>
  </si>
  <si>
    <t>1. Realizar 1 Mesa de trabajo para verificación de expediente en SECOP del Contrato 1011 de 2023</t>
  </si>
  <si>
    <t>Mesa de trabajo de verificación SECOP</t>
  </si>
  <si>
    <t>Radicado 3-2025-6169 del 01/07/2025
Radicado 3-2025-11979 del 27/11/2025
PDF “Acta 26062025 Mesa Conv1011-2023”</t>
  </si>
  <si>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Radicado 3-2025-11979 del 27/11/2025
PDF “Acta 26062025 Mesa Conv1011-2023”
</t>
    </r>
    <r>
      <rPr>
        <b/>
        <sz val="10"/>
        <color theme="1"/>
        <rFont val="Arial"/>
        <family val="2"/>
      </rPr>
      <t>UBICACIÓN DE LAS EVIDENCIAS</t>
    </r>
    <r>
      <rPr>
        <sz val="10"/>
        <color theme="1"/>
        <rFont val="Arial"/>
        <family val="2"/>
      </rPr>
      <t xml:space="preserve">
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amp;newTargetListUrl=%2Fsites%2FOficinadeControlInterno%2FVIGENCIA%202025&amp;viewpath=%2Fsites%2FOficinadeControlInterno%2FVIGENCIA%202025%2FForms%2FAllItems%2Easpx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A través de radicado 3-2025-11979 se allega el documento “Acta 26062025 Mesa Conv1011-2023” el cual contiene un seguimiento realizado el 26/06/2025 por Subsecretario de Gestión Financiera y 3 contratistas de la Subsecretaría de Gestión Financiera; en el seguimiento se hizo la verificación de publicación de los siguientes documentos:
Documentos precontractuales: Memorando de Solicitud de contratación, estudios previos, EBID 7871, Análisis del Sector, Anexo Técnico, Matriz de Riesgo, Declaración de Verificación de Inclusión de Cláusulas Ambientales, Acto Administrativo de justificación, Resolución de aclaración.
Documentos de la Secretaría Distrital del Hábitat: Resolución de nombramiento Ordenador del gasto, cédula de ciudadanía y certificados de antecedentes fiscales, disciplinarios y judiciales del Ordenador del Gasto.
Documentos de Ejecución: Acta de inicio, CRP, Acta No. 1 del Comité técnico, Acta No. 2del comité técnico, Acta No. 3 del comité técnico, Acta del comité extraordinario, Cumplimiento de cláusulas ambientales, Documento Historial Convenio Hábitat, Informe de Supervisión No 1 e Informe Parcial de Supervisión de la Secretaria General de la Alcaldía Mayor de Bogotá.
</t>
    </r>
    <r>
      <rPr>
        <b/>
        <sz val="10"/>
        <color theme="1"/>
        <rFont val="Arial"/>
        <family val="2"/>
      </rPr>
      <t xml:space="preserve">
AVANCE PORCENTUAL
</t>
    </r>
    <r>
      <rPr>
        <sz val="10"/>
        <color theme="1"/>
        <rFont val="Arial"/>
        <family val="2"/>
      </rPr>
      <t xml:space="preserve">100%
</t>
    </r>
    <r>
      <rPr>
        <b/>
        <sz val="10"/>
        <color theme="1"/>
        <rFont val="Arial"/>
        <family val="2"/>
      </rPr>
      <t>CONCEPTO</t>
    </r>
    <r>
      <rPr>
        <sz val="10"/>
        <color theme="1"/>
        <rFont val="Arial"/>
        <family val="2"/>
      </rPr>
      <t xml:space="preserve">
Se conceptúa la acción </t>
    </r>
    <r>
      <rPr>
        <b/>
        <sz val="10"/>
        <color theme="1"/>
        <rFont val="Arial"/>
        <family val="2"/>
      </rPr>
      <t>CUMPLIDA – DENTRO DE TÉRMINOS y HALLAZGO PARA CIERRE DE CONTRALORÍA.</t>
    </r>
    <r>
      <rPr>
        <sz val="10"/>
        <color theme="1"/>
        <rFont val="Arial"/>
        <family val="2"/>
      </rPr>
      <t xml:space="preserve">
'</t>
    </r>
    <r>
      <rPr>
        <b/>
        <sz val="10"/>
        <color theme="1"/>
        <rFont val="Arial"/>
        <family val="2"/>
      </rPr>
      <t>CORTE DEL SEGUIMIENTO Y EVALUACION</t>
    </r>
    <r>
      <rPr>
        <sz val="10"/>
        <color theme="1"/>
        <rFont val="Arial"/>
        <family val="2"/>
      </rPr>
      <t xml:space="preserve">
31 de agosto de 2025
</t>
    </r>
    <r>
      <rPr>
        <b/>
        <sz val="10"/>
        <color theme="1"/>
        <rFont val="Arial"/>
        <family val="2"/>
      </rPr>
      <t>EVIDENCIAS</t>
    </r>
    <r>
      <rPr>
        <sz val="10"/>
        <color theme="1"/>
        <rFont val="Arial"/>
        <family val="2"/>
      </rPr>
      <t xml:space="preserve">
Radicado 3-2025-6169 del 01/07/2025
</t>
    </r>
    <r>
      <rPr>
        <b/>
        <sz val="10"/>
        <color theme="1"/>
        <rFont val="Arial"/>
        <family val="2"/>
      </rPr>
      <t xml:space="preserve">
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Se aporta como evidencia el radicado en mención, en el cual se indica lo siguiente: “En proceso y términos de cumplimiento.” No se anexaron soportes.
</t>
    </r>
    <r>
      <rPr>
        <b/>
        <sz val="10"/>
        <color theme="1"/>
        <rFont val="Arial"/>
        <family val="2"/>
      </rPr>
      <t>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 SIN INICIAR -</t>
    </r>
    <r>
      <rPr>
        <b/>
        <sz val="10"/>
        <color theme="1"/>
        <rFont val="Arial"/>
        <family val="2"/>
      </rPr>
      <t xml:space="preserve"> REZAGADA - TÉRMINOS CUMPLIDOS y HALLAZGO ABIERTO. ACCIÓN INCUMPLIDA.
ALERTA 
</t>
    </r>
    <r>
      <rPr>
        <sz val="10"/>
        <color theme="1"/>
        <rFont val="Arial"/>
        <family val="2"/>
      </rPr>
      <t>Agilizar la implementación de la acción aún por fuera de los tiempos programados toda vez que ante su incumplimiento potencialmente puede revertir en indagaciones preliminares y responsabilidades disciplinarias.</t>
    </r>
  </si>
  <si>
    <t>3.2.4.4-50-2</t>
  </si>
  <si>
    <t>2. Verificar y publicar en SECOP los documentos del Contrato 1011 de 2023</t>
  </si>
  <si>
    <t>Verificación del Sistema SECOP</t>
  </si>
  <si>
    <t>Radicado 3-2025-6169 del 01/07/2025
Radicado 3-2025-11979 del 27/11/2025
PDF “Acta 26062025 Mesa Conv1011-2023”
PDF “Captura CO1_PCCNTR_5143953”</t>
  </si>
  <si>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Radicado 3-2025-11979 del 27/11/2025
PDF “Acta 26062025 Mesa Conv1011-2023”
PDF “Captura CO1_PCCNTR_5143953”
</t>
    </r>
    <r>
      <rPr>
        <b/>
        <sz val="10"/>
        <color theme="1"/>
        <rFont val="Arial"/>
        <family val="2"/>
      </rPr>
      <t>UBICACIÓN DE LAS EVIDENCIAS</t>
    </r>
    <r>
      <rPr>
        <sz val="10"/>
        <color theme="1"/>
        <rFont val="Arial"/>
        <family val="2"/>
      </rPr>
      <t xml:space="preserve">
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amp;newTargetListUrl=%2Fsites%2FOficinadeControlInterno%2FVIGENCIA%202025&amp;viewpath=%2Fsites%2FOficinadeControlInterno%2FVIGENCIA%202025%2FForms%2FAllItems%2Easpx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A través de radicado 3-2025-11979 se allega el documento “Captura CO1_PCCNTR_5143953” y el documento “Acta 26062025 Mesa Conv1011-2023” donde se evidencia el seguimiento y verificación de la publicación de los documentos del Contrato 1011 de 2023 al interior del SECOP II.
</t>
    </r>
    <r>
      <rPr>
        <b/>
        <sz val="10"/>
        <color theme="1"/>
        <rFont val="Arial"/>
        <family val="2"/>
      </rPr>
      <t>AVANCE PORCENTUAL</t>
    </r>
    <r>
      <rPr>
        <sz val="10"/>
        <color theme="1"/>
        <rFont val="Arial"/>
        <family val="2"/>
      </rPr>
      <t xml:space="preserve">
100%
</t>
    </r>
    <r>
      <rPr>
        <b/>
        <sz val="10"/>
        <color theme="1"/>
        <rFont val="Arial"/>
        <family val="2"/>
      </rPr>
      <t>CONCEPTO</t>
    </r>
    <r>
      <rPr>
        <sz val="10"/>
        <color theme="1"/>
        <rFont val="Arial"/>
        <family val="2"/>
      </rPr>
      <t xml:space="preserve">
Se conceptúa la acción </t>
    </r>
    <r>
      <rPr>
        <b/>
        <sz val="10"/>
        <color theme="1"/>
        <rFont val="Arial"/>
        <family val="2"/>
      </rPr>
      <t>CUMPLIDA – DENTRO DE TÉRMINOS y HALLAZGO PARA CIERRE DE CONTRALORÍA.</t>
    </r>
    <r>
      <rPr>
        <sz val="10"/>
        <color theme="1"/>
        <rFont val="Arial"/>
        <family val="2"/>
      </rPr>
      <t xml:space="preserve">
'</t>
    </r>
    <r>
      <rPr>
        <b/>
        <sz val="10"/>
        <color theme="1"/>
        <rFont val="Arial"/>
        <family val="2"/>
      </rPr>
      <t>CORTE DEL SEGUIMIENTO Y EVALUACION</t>
    </r>
    <r>
      <rPr>
        <sz val="10"/>
        <color theme="1"/>
        <rFont val="Arial"/>
        <family val="2"/>
      </rPr>
      <t xml:space="preserve">
31 de agosto de 2025
</t>
    </r>
    <r>
      <rPr>
        <b/>
        <sz val="10"/>
        <color theme="1"/>
        <rFont val="Arial"/>
        <family val="2"/>
      </rPr>
      <t>EVIDENCIAS</t>
    </r>
    <r>
      <rPr>
        <sz val="10"/>
        <color theme="1"/>
        <rFont val="Arial"/>
        <family val="2"/>
      </rPr>
      <t xml:space="preserve">
Radicado 3-2025-6169 del 01/07/2025 
</t>
    </r>
    <r>
      <rPr>
        <b/>
        <sz val="10"/>
        <color theme="1"/>
        <rFont val="Arial"/>
        <family val="2"/>
      </rPr>
      <t xml:space="preserve">
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Se aporta como evidencia el radicado en mención, en el cual se indica lo siguiente: “En proceso y términos de cumplimiento.” No se anexaron soportes.
</t>
    </r>
    <r>
      <rPr>
        <b/>
        <sz val="10"/>
        <color theme="1"/>
        <rFont val="Arial"/>
        <family val="2"/>
      </rPr>
      <t>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 </t>
    </r>
    <r>
      <rPr>
        <b/>
        <sz val="10"/>
        <color theme="1"/>
        <rFont val="Arial"/>
        <family val="2"/>
      </rPr>
      <t xml:space="preserve">SIN INICIAR - REZAGADA - TÉRMINOS CUMPLIDOS y HALLAZGO ABIERTO. ACCIÓN INCUMPLIDA.
ALERTA 
</t>
    </r>
    <r>
      <rPr>
        <sz val="10"/>
        <color theme="1"/>
        <rFont val="Arial"/>
        <family val="2"/>
      </rPr>
      <t>Agilizar la implementación de la acción dentro de las fechas programadas y allegar los soportes para valorar el estado de avance antes de que se cumpla el plazo de terminación, toda vez que su incumplimiento potencialmente puede revertir en indagaciones preliminares y responsabilidades disciplinarias.</t>
    </r>
  </si>
  <si>
    <t>3.2.4.5 Hallazgo administrativo con incidencia fiscal en cuantía de $44.976.548 y presunta incidencia disciplinaria por realizar el pago de mayor permanencia en obra en el contrato de interventoría a No. 1160 de 2023.</t>
  </si>
  <si>
    <t xml:space="preserve">No aceptación por parte del Ente Auditor de los argumentos expuestos frente a las situaciones que conllevaron a la adición y prórroga del Contrato de interventoría No. 1160 de 2023 el cual se encuentra en estado terminado en la vigencia 2024. </t>
  </si>
  <si>
    <t>3.2.4.5-50-1</t>
  </si>
  <si>
    <t>1. Continuar con el seguimiento a la ejecución de los contratos con acompañamiento de interventoría, supervisor y equipo interdisciplinario del área supervisora a través de comités de obra y/o reuniones para validar los aspectos técnicos, financieros, administrativos y jurídicos, evidenciando posibles alertas.</t>
  </si>
  <si>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Radicado 3-2025-11874 del 26/11/2025
PDF “4 INF SUPV CTO1752-2024 Mayo2025.pdf”
PDF “5 INF SUPV CTO1752-2024 Junio2025.pdf”
PDF “6 INF SUPV CTO1752-2024 Julio2025.pdf”
PDF “7 INF SUPV CTO1752-2024 Agosto2025.pdf”
PDF “8 INF SUPV CTO1752-2024 septiembre2025.pdf”
PDF “9 INF SUPV CTO1752-2024 octubre2025.pdf”
PDF “10 INF SUPV CTO1752-2024 noviembre2025.pdf”
PDF “1 INF SUPV CTO1749-2024 Mayo2025.pdf”
PDF “2 INF SUPV CTO1749-2024 junio2025.pdf”
PDF “3 INF SUPV CTO1749-2024 julio2025.pdf”
PDF “4 INF SUPV CTO1749-2024 agosto2025.pdf”
PDF “5 INF SUPV CTO1749-2024 septiembre2025.pdf”
PDF “6 INF SUPV CTO1749-2024 octubre2025.pdf”
PDF “1 INF SUPV CTO1756-2024 Mayo2025.pdf”
PDF “2 INF SUPV CTO1756-2024 junio2025.pdf”
PDF “3 INF SUPV CTO1756-2024 julio2025.pdf”
PDF “4 INF SUPV CTO1756-2024 agosto2025.pdf”
PDF “5 INF SUPV CTO1756-2024 septiembre2025.pdf”
PDF “6 INF SUPV CTO1756-2024 octubre2025.pdf”
PDF “Informe de supervisión NO. 21 CTO 1130-2023.pdf”
PDF “Informe de supervisión NO. 4 CTO 1717-2024.pdf”
PDF “Informe de supervisión NO. 5 CTO 1717-2024.pdf”
PDF “Informe de supervisión NO. 6 CTO 1717-2024.pdf”
PDF “Informe de Supervisión NO. 3 CTO 1728-2024.pdf”
PDF “Informe de Supervisión NO. 4 CTO 1728-2024.pdf”
PDF “Informe de Supervisión NO. 5 CTO 1728-2024.pdf”
PDF “Informe de Supervisión NO. 6 CTO 1728-2024.pdf”
PDF “Informe de Supervisión NO. 3 CTO 1760-2024.pdf”
PDF “Informe de Supervisión NO. 4 CTO 1760-2024.pdf”
PDF “Informe de Supervisión NO. 5 CTO 1760-2024.pdf”
PDF “Informe de Supervisión NO. 6 CTO 1760-2024.pdf”
53 documentos en PDF de soporte
</t>
    </r>
    <r>
      <rPr>
        <b/>
        <sz val="10"/>
        <color theme="1"/>
        <rFont val="Arial"/>
        <family val="2"/>
      </rPr>
      <t>UBICACIÓN DE LAS EVIDENCIAS</t>
    </r>
    <r>
      <rPr>
        <sz val="10"/>
        <color theme="1"/>
        <rFont val="Arial"/>
        <family val="2"/>
      </rPr>
      <t xml:space="preserve">
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amp;newTargetListUrl=%2Fsites%2FOficinadeControlInterno%2FVIGENCIA%202025&amp;viewpath=%2Fsites%2FOficinadeControlInterno%2FVIGENCIA%202025%2FForms%2FAllItems%2Easpx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Se aporta como evidencia el radicado en mención, en el cual se comunica el enlace de acceso a los soportes remitidos por la Dirección de Operaciones y la Dirección de Hábitat y Entornos; se pudo observar el seguimiento a 7 contratos entre los meses de mayo y noviembre de 2025, esto significa que se han realizado 7 comités de obra de los 11 programados en la acción, por lo cual se tiene un avance del 63,63%
</t>
    </r>
    <r>
      <rPr>
        <b/>
        <sz val="10"/>
        <color theme="1"/>
        <rFont val="Arial"/>
        <family val="2"/>
      </rPr>
      <t>AVANCE PORCENTUAL</t>
    </r>
    <r>
      <rPr>
        <sz val="10"/>
        <color theme="1"/>
        <rFont val="Arial"/>
        <family val="2"/>
      </rPr>
      <t xml:space="preserve">
63,63%
</t>
    </r>
    <r>
      <rPr>
        <b/>
        <sz val="10"/>
        <color theme="1"/>
        <rFont val="Arial"/>
        <family val="2"/>
      </rPr>
      <t>CONCEPTO</t>
    </r>
    <r>
      <rPr>
        <sz val="10"/>
        <color theme="1"/>
        <rFont val="Arial"/>
        <family val="2"/>
      </rPr>
      <t xml:space="preserve">
Se conceptúa la acción EN EJECUCIÓN - CON AVANCES - DENTRO DE LOS TÉRMINOS y HALLAZGO ABIERTO.
</t>
    </r>
    <r>
      <rPr>
        <b/>
        <sz val="10"/>
        <color theme="1"/>
        <rFont val="Arial"/>
        <family val="2"/>
      </rPr>
      <t>RECOMENDACIÓN</t>
    </r>
    <r>
      <rPr>
        <sz val="10"/>
        <color theme="1"/>
        <rFont val="Arial"/>
        <family val="2"/>
      </rPr>
      <t xml:space="preserve">
Garantizar la realización de los comités faltantes en los tiempos establecidos en la matriz de Plan de Mejoramiento.
</t>
    </r>
    <r>
      <rPr>
        <b/>
        <sz val="10"/>
        <color theme="1"/>
        <rFont val="Arial"/>
        <family val="2"/>
      </rPr>
      <t>CORTE DEL SEGUIMIENTO Y EVALUACION</t>
    </r>
    <r>
      <rPr>
        <sz val="10"/>
        <color theme="1"/>
        <rFont val="Arial"/>
        <family val="2"/>
      </rPr>
      <t xml:space="preserve">
31 de agosto de 2025
</t>
    </r>
    <r>
      <rPr>
        <b/>
        <sz val="10"/>
        <color theme="1"/>
        <rFont val="Arial"/>
        <family val="2"/>
      </rPr>
      <t>EVIDENCIAS</t>
    </r>
    <r>
      <rPr>
        <sz val="10"/>
        <color theme="1"/>
        <rFont val="Arial"/>
        <family val="2"/>
      </rPr>
      <t xml:space="preserve">
Radicado 3-2025-5633 del 13/06/2025
Radicado 3-2025-9192 del 17/09/2025
PDF “Informe de Supervisión NO. 19 CTO 1128-2023”
PDF “Informe de Supervisión NO. 20 CTO 1128-2023”
PDF “Informe de supervisión NO. 19 CTO 1130-2023”
PDF “Informe de supervisión NO. 20 CTO 1130-2023”
PDF “Informe de supervisión NO. 3 CTO 1717-2024”
PDF “Informe de supervisión NO. 1 CTO 1724-2024”
PDF “Informe de supervisión NO. 2 CTO 1724-2024”
PDF “Informe de Supervisión NO. 3 CTO 1728-2024”
PDF “Informe de Supervisión NO. 4 CTO 1751-2024”
PDF “Informe de Supervisión NO. 3 CTO 1759-2024”
</t>
    </r>
    <r>
      <rPr>
        <b/>
        <sz val="10"/>
        <color theme="1"/>
        <rFont val="Arial"/>
        <family val="2"/>
      </rPr>
      <t>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Se aporta como evidencia 8 documentos de informes de supervisión de los contratos 1128-2023, 1130-2023, 1717-2024, 1724-2024, 1728-2024, 1751-2024, 1759-2024, informes realizados entre los meses de mayo y junio de 2025. A partir de esto se evidencia el seguimiento de mensual a los contratos mencionados; sin embargo, se evidencia que hace faltan los informes del mes de junio de 4 contratos y no se evidencia el seguimiento de los meses de julio ni agosto de 2025.
</t>
    </r>
    <r>
      <rPr>
        <b/>
        <sz val="10"/>
        <color theme="1"/>
        <rFont val="Arial"/>
        <family val="2"/>
      </rPr>
      <t>AVANCE PORCENTUAL</t>
    </r>
    <r>
      <rPr>
        <sz val="10"/>
        <color theme="1"/>
        <rFont val="Arial"/>
        <family val="2"/>
      </rPr>
      <t xml:space="preserve">
18,18%
</t>
    </r>
    <r>
      <rPr>
        <b/>
        <sz val="10"/>
        <color theme="1"/>
        <rFont val="Arial"/>
        <family val="2"/>
      </rPr>
      <t>CONCEPTO</t>
    </r>
    <r>
      <rPr>
        <sz val="10"/>
        <color theme="1"/>
        <rFont val="Arial"/>
        <family val="2"/>
      </rPr>
      <t xml:space="preserve">
Se conceptúa la acción </t>
    </r>
    <r>
      <rPr>
        <b/>
        <sz val="10"/>
        <color theme="1"/>
        <rFont val="Arial"/>
        <family val="2"/>
      </rPr>
      <t>EN EJECUCIÓN - CON AVANCES  - DENTRO DE LOS TÉRMINOS y HALLAZGO ABIERTO.</t>
    </r>
  </si>
  <si>
    <t xml:space="preserve">3.2.4.8 Hallazgo administrativo por la no liquidación de los contratos de obra Nos. 952 y 953 de 2021, una vez declarado el incumplimiento por parte de la Secretaría Distrital del Hábitat. </t>
  </si>
  <si>
    <t xml:space="preserve">Retrasos en los tiempos de los trámites internos de revisión y validación del procesos de liquidación debido entre otras causas a rotación de personal. </t>
  </si>
  <si>
    <t>3.2.4.8-50-1</t>
  </si>
  <si>
    <t>1. Liquidar el Contrato No. 952 de 2021</t>
  </si>
  <si>
    <t xml:space="preserve">Acta de Liquidación </t>
  </si>
  <si>
    <t>Radicado 3-2025-2387 del 7/03/2025
Radicado 3-2025-5918 del 20/06/2025
Radicado 3-2025-7654 del 06/08/2025
Radicado 3-2025-9168 del 17/09/2025
Radicado 3-2025-9040 del 13/09/2025
Radicado 3-2025-10230 del 15/10/2025
Radicado 3-2025-10262 del 16/10/2025
Radicado 3-2025-10295 del 16/10/2025</t>
  </si>
  <si>
    <t>Retraso en el trámite de liquidación por factores externo a la SDHT teniendo en cuenta la solicitud de liquidación de la sociedad BIOTECNOLOGIA COLOMBIA S.A.S. por parte del Representante Legal.</t>
  </si>
  <si>
    <t>3.2.4.8-50-2</t>
  </si>
  <si>
    <t>2. Adelantar las acciones a que haya lugar para llevar a cabo la liquidación del Contrato No. 953 de 2021</t>
  </si>
  <si>
    <t>Documento de Gestión y Defensa Judicial Radicado</t>
  </si>
  <si>
    <t>Subsecretaría Jurídica
Subsecretaría de Intervenciones Integrales</t>
  </si>
  <si>
    <t>Subsecretaría Jurídica
Dirección de Hábitat y Entornos</t>
  </si>
  <si>
    <t>Radicado 3-2025-6370 del 04/07/2025
Correo de remisión Ficha de Conciliación CTO 953-2021 del 13/05/2025
Radicado 2-2025-3561 del 14/04/2025
Radicado 3-2025-4885 del 23/05/2025</t>
  </si>
  <si>
    <t xml:space="preserve">3.2.4.9 Hallazgo administrativo por la no gestión en la entrega de las obras en espacio público para el mejoramiento integral del barrio los Alpes Sector 1 en la conurbación urbana Ciudad Bolívar – Soacha </t>
  </si>
  <si>
    <t>Incumplimiento de los contratistas de obra y no aceptación por parte del Ente Auditor de los argumentos expuestos frente a las múltiples acciones realizadas por parte de la SDHT para la culminación de las obras en la Conurbación urbana Ciudad Bolívar - Soacha.</t>
  </si>
  <si>
    <t>3.2.4.9-50-1</t>
  </si>
  <si>
    <t>1. Realizar las Gestiones tendientes a la contratación para la culminación de las obras de los segmentos viales en Alpes Sector 1 en la conurbación urbana Ciudad Bolívar – Soacha.</t>
  </si>
  <si>
    <t>Procesos de Contratación</t>
  </si>
  <si>
    <t>3.2.4.10. Hallazgo Administrativo con presunta incidencia disciplinaria por falta de informes periódicos y de seguimiento por parte del Supervisor del Convenio Interadministrativo 1011 de 2023.</t>
  </si>
  <si>
    <t>Falta de previsión y de seguimiento documentado en los informes de la supervisión</t>
  </si>
  <si>
    <t>3.2.4.10-50-1</t>
  </si>
  <si>
    <t xml:space="preserve">1. Realizar Informe de Supervisión en liquidación del Convenio 1011 de 2023 </t>
  </si>
  <si>
    <t>Informe de Supervisión Convenio 1011 de 2023</t>
  </si>
  <si>
    <t>Radicado 3-2025-6169 del 01/07/2025
Radicado 3-2025-11979 del 27/11/2025
PDF “CapturaSECOP Convenio 1011 de 2023”
PDF “INFORME DE SUPERVISIÓN No 3 CONVENIO 1011 DE 2023.”
PDF “INFORME DE SUPERVISIÓN No 4 CONVENIO 1011 DE 2023”</t>
  </si>
  <si>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Radicado 3-2025-11979 del 27/11/2025
PDF “CapturaSECOP Convenio 1011 de 2023”
PDF “INFORME DE SUPERVISIÓN No 3 CONVENIO 1011 DE 2023.”
PDF “INFORME DE SUPERVISIÓN No 4 CONVENIO 1011 DE 2023”
</t>
    </r>
    <r>
      <rPr>
        <b/>
        <sz val="10"/>
        <color theme="1"/>
        <rFont val="Arial"/>
        <family val="2"/>
      </rPr>
      <t xml:space="preserve">UBICACIÓN DE LAS EVIDENCIAS
</t>
    </r>
    <r>
      <rPr>
        <sz val="10"/>
        <color theme="1"/>
        <rFont val="Arial"/>
        <family val="2"/>
      </rPr>
      <t xml:space="preserve">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amp;newTargetListUrl=%2Fsites%2FOficinadeControlInterno%2FVIGENCIA%202025&amp;viewpath=%2Fsites%2FOficinadeControlInterno%2FVIGENCIA%202025%2FForms%2FAllItems%2Easpx
Equipo asignado al Jefe de la Oficina de Control Interno carpeta  \\192.168.6.11\Control-Interno\2025\Plan de Mejoramiento CB y CGR
Sistema Integrado de Gestión Documental SIGA
</t>
    </r>
    <r>
      <rPr>
        <b/>
        <sz val="10"/>
        <color theme="1"/>
        <rFont val="Arial"/>
        <family val="2"/>
      </rPr>
      <t xml:space="preserve">VALORACIÓN DE LAS EVIDENCIAS
</t>
    </r>
    <r>
      <rPr>
        <sz val="10"/>
        <color theme="1"/>
        <rFont val="Arial"/>
        <family val="2"/>
      </rPr>
      <t xml:space="preserve">A través de radicado 3-2025-11979 se allegaron los informes de supervisión No 3 y 4 del convenio 1011 de 2023, con fechas de corte del 30 de junio y el 28 de octubre de 2025, respectivamente. Así mismo se allega captura de pantalla del proceso en el SECOP II, donde se evidencia la publicación de los 4 informes de supervisión del convenio. 
</t>
    </r>
    <r>
      <rPr>
        <b/>
        <sz val="10"/>
        <color theme="1"/>
        <rFont val="Arial"/>
        <family val="2"/>
      </rPr>
      <t xml:space="preserve">AVANCE PORCENTUAL
</t>
    </r>
    <r>
      <rPr>
        <sz val="10"/>
        <color theme="1"/>
        <rFont val="Arial"/>
        <family val="2"/>
      </rPr>
      <t xml:space="preserve">100%
</t>
    </r>
    <r>
      <rPr>
        <b/>
        <sz val="10"/>
        <color theme="1"/>
        <rFont val="Arial"/>
        <family val="2"/>
      </rPr>
      <t>CONCEPTO</t>
    </r>
    <r>
      <rPr>
        <sz val="10"/>
        <color theme="1"/>
        <rFont val="Arial"/>
        <family val="2"/>
      </rPr>
      <t xml:space="preserve">
Se conceptúa la acción </t>
    </r>
    <r>
      <rPr>
        <b/>
        <sz val="10"/>
        <color theme="1"/>
        <rFont val="Arial"/>
        <family val="2"/>
      </rPr>
      <t>CUMPLIDA – DENTRO DE TÉRMINOS y HALLAZGO PARA CIERRE DE CONTRALORÍA.</t>
    </r>
    <r>
      <rPr>
        <sz val="10"/>
        <color theme="1"/>
        <rFont val="Arial"/>
        <family val="2"/>
      </rPr>
      <t xml:space="preserve">
'</t>
    </r>
    <r>
      <rPr>
        <b/>
        <sz val="10"/>
        <color theme="1"/>
        <rFont val="Arial"/>
        <family val="2"/>
      </rPr>
      <t>CORTE DEL SEGUIMIENTO Y EVALUACION</t>
    </r>
    <r>
      <rPr>
        <sz val="10"/>
        <color theme="1"/>
        <rFont val="Arial"/>
        <family val="2"/>
      </rPr>
      <t xml:space="preserve">
31 de agosto de 2025
</t>
    </r>
    <r>
      <rPr>
        <b/>
        <sz val="10"/>
        <color theme="1"/>
        <rFont val="Arial"/>
        <family val="2"/>
      </rPr>
      <t>EVIDENCIAS</t>
    </r>
    <r>
      <rPr>
        <sz val="10"/>
        <color theme="1"/>
        <rFont val="Arial"/>
        <family val="2"/>
      </rPr>
      <t xml:space="preserve">
Radicado 3-2025-6169 del 01/07/2025
</t>
    </r>
    <r>
      <rPr>
        <b/>
        <sz val="10"/>
        <color theme="1"/>
        <rFont val="Arial"/>
        <family val="2"/>
      </rPr>
      <t>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Se aporta como evidencia el radicado en mención, en el cual se indica lo siguiente: “En proceso y términos de cumplimiento.” No se anexaron soportes.
</t>
    </r>
    <r>
      <rPr>
        <b/>
        <sz val="10"/>
        <color theme="1"/>
        <rFont val="Arial"/>
        <family val="2"/>
      </rPr>
      <t>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 </t>
    </r>
    <r>
      <rPr>
        <b/>
        <sz val="10"/>
        <color theme="1"/>
        <rFont val="Arial"/>
        <family val="2"/>
      </rPr>
      <t xml:space="preserve">SIN INICIAR - EN ALERTA - PRÓXIMO A VENCER y HALLAZGO ABIERTO.
ALERTA
</t>
    </r>
    <r>
      <rPr>
        <sz val="10"/>
        <color theme="1"/>
        <rFont val="Arial"/>
        <family val="2"/>
      </rPr>
      <t>Agilizar la implementación de la acción dentro de las fechas programadas y allegar los soportes para valorar el estado de avance antes de que se cumpla el plazo de terminación.</t>
    </r>
  </si>
  <si>
    <t>3.1.1.1 Hallazgo administrativo No. 1 debido a que la SDHT dentro del Procedimiento de Mejoramiento de Vivienda Progresiva - Plan Terrazas Código PM04-PR29 Versión 1 - II. Etapa de Revisión y Aprobación, tiene establecida la actividad No 7 “Actividad 7: Realizar la subsanación de las Solicitudes de acuerdo con las observaciones consignadas en el acta de revisión”, pero no tiene identificado punto de control para dicha actividad, que permita garantizar la trazabilidad de las actuaciones para verificar si se subsanaron o no las solicitudes consignadas en el acta de revisión y sus respectivos registros.</t>
  </si>
  <si>
    <t>No se estableció punto de control en la Actividad 7: "Realizar la subsanación de las Solicitudes de acuerdo con las observaciones consignadas en el acta de revisión” dentro del Procedimiento de Mejoramiento de Vivienda  Progresiva - Plan Terrazas Código PM04-PR29</t>
  </si>
  <si>
    <t>3.1.1.1-49-1</t>
  </si>
  <si>
    <t>1. El plan piloto Plan Terrazas no fue incluido en el Plan de Desarrollo "BOGOTÁ CAMINA SEGURA 2024-2027", por lo que no se realizarán nuevas asignaciones. Sin embargo, en las actualizaciones de los subsidios, renuncias, entre otros,  se incluirá un punto de control en el procedimiento de mejoramiento de vivienda sobre la verificación de la documentación presentada para subsanar.</t>
  </si>
  <si>
    <t>Procedimiento de mejoramiento de vivienda</t>
  </si>
  <si>
    <t>3.1.1.3 Hallazgo administrativo No. 3 por no incluir en el Manual de Contratación de la SDHT, las reglas relacionadas con la publicidad en Secop cuando se celebran contratos de fiducia mercantil para los programas de subsidios de vivienda de intereses social</t>
  </si>
  <si>
    <t>Ausencia de lineamientos definidos para la publicación en SECOP de convenios del régimen especial y contratos de fiducia mercantil</t>
  </si>
  <si>
    <t>3.1.1.3-49-1</t>
  </si>
  <si>
    <t>1. Elaborar un documento donde se establezcan los  lineamientos específicos para la publicación de información en SECOP sobre contratos de régimen especial y contratos de fiducia mercantil</t>
  </si>
  <si>
    <t>Un documento elaborado</t>
  </si>
  <si>
    <t>3.2.1.1 Hallazgo administrativo No. 4 por inconsistencias en la información presentada en el Sistema de Vigilancia y Control Fiscal - SIVICOF entre los formatos de Rendición de la Cuenta en los años 2023 y 2024, entre los reportes CBN-1030 Reporte Sistema SEGPLAN y CB-0422 Gastos e Inversiones por Proyecto y Meta, en las Metas 1 y 4 del proyecto de Inversión 7747 de la Secretaría Distrital del Hábitat.</t>
  </si>
  <si>
    <t>La situación se origina por la falta de controles efectivos sobre la información reportada a la Contraloría de Bogotá en la rendición de cuentas de 2023 y 2024 a través del sistema SIVICOF, lo que genera riesgos en la consistencia y confiabilidad de los datos presentados por la Secretaría Distrital del Hábitat, afectando el cumplimiento de los deberes institucionales conforme a las resoluciones internas del Ente de Control..</t>
  </si>
  <si>
    <t>3.2.1.1-49-1</t>
  </si>
  <si>
    <t xml:space="preserve">1. Crear un punto de control en el numeral  correspondiente del procedimiento PG01-PR16 "Formulación y reformulación de planes de inversión", orientado a garantizar la verificación previa de la información registrada en el formato CB-0422, antes de su rendición anual a la Contraloría de Bogotá a través del sistema SIVICOF. </t>
  </si>
  <si>
    <t>Formato de la cuenta Anual de la contraloría SIVICOF CB-0422 revisado</t>
  </si>
  <si>
    <t>3.2.2.1 Hallazgo administrativo No. 9 por presentar en la Cuenta 1926 – 03- 02-05 Derechos en Fideicomiso un tercero que no corresponde y no individualizar el reconocimiento y actualización de los derechos fiduciarios de conformidad con las cuentas bancarias aperturadas por la Fiduciaria Bancolombia S.A</t>
  </si>
  <si>
    <t>El equipo auditor de la Contraloría no consideró las objeciones dadas por la entidad y mantuvo las observaciones, existiendo diversas interpretaciones de la norma, respecto al tratamiento contable y el registro del tercero en los contratos de fiducia mercantil.</t>
  </si>
  <si>
    <t>3.2.2.1-49-1</t>
  </si>
  <si>
    <t>1. Realizar una mesa de trabajo con la Contaduría General de la Nación y la Dirección Distrital de Contabilidad para solicitar asesoría y orientación sobre el tratamiento contable y la identificación del tercero que debe registrarse en casos de fiducias mercantiles de administración y pagos, derivadas de convenios interadministrativos.</t>
  </si>
  <si>
    <t>Mesa de trabajo realizada</t>
  </si>
  <si>
    <t>3.2.2.2 Hallazgo administrativo No. 10 por sobrestimación en $29.946.021.708,30 en el saldo de la cuenta 1926 – 03-02-05 Derechos en Fideicomiso – Caja de Vivienda Popular – Convenio 686 de 2021.</t>
  </si>
  <si>
    <t>El equipo auditor de la Contraloría no consideró las objeciones dadas por la entidad y mantuvo las observaciones, existiendo diversas interpretaciones de la norma, respecto al tratamiento contable  en los contratos de fiducia mercantil.</t>
  </si>
  <si>
    <t>3.2.2.2-49-1</t>
  </si>
  <si>
    <t>1. Realizar mesa de trabajo con la Contaduría General de la Nación y Dirección Distrital de Contabilidad para solicitar asesoría y orientación respecto del tratamiento contable.</t>
  </si>
  <si>
    <t>3.2.2.3 Hallazgo administrativo No. 11 por imprecisiones en el contenido de los Comprobantes de Legalización Contable.</t>
  </si>
  <si>
    <t>Limitaciones en la presentación y claridad de la información contable de los comprobantes Nos. 5 y 14 de diciembre de 2023. Al generar los archivos PDF, se recortó la descripción sobre los subsidios de vivienda, dificultando su interpretación.</t>
  </si>
  <si>
    <t>3.2.2.3-49-1</t>
  </si>
  <si>
    <t>1. Solicitar mediante comunicación oficial a los proveedores del sistema de información contable, la ampliación del concepto y/o detalle del campo del comprobante de legalización, para la visualización completa del mismo</t>
  </si>
  <si>
    <t>Comunicación oficial de solicitud</t>
  </si>
  <si>
    <t>3.2.2.3-49-2</t>
  </si>
  <si>
    <t>2. Registrar en los comprobantes de legalización contable únicamente los datos de los subsidios de mejoramiento objeto de legalización.</t>
  </si>
  <si>
    <t>Precisión del registro en los comprobantes de legalización contable</t>
  </si>
  <si>
    <t>3.2.3.1 Hallazgo administrativo No. 13 por una formulación y adopción incompleta de la Política Contable de Operación de la medición posterior de los Derechos en Fideicomiso del Programa Plan Terrazas.</t>
  </si>
  <si>
    <t>El equipo auditor de la Contraloría no consideró las objeciones dadas por la entidad y mantuvo las observaciones, existiendo diversas interpretaciones de la norma, respecto al tratamiento contable aplicable.</t>
  </si>
  <si>
    <t>3.2.3.1-49-1</t>
  </si>
  <si>
    <t>3.2.3.2 Hallazgo administrativo No. 14 por una formulación y adopción incompleta de la Política Contable de Operación de las Revelaciones de los Derechos en Fideicomiso del Programa Plan Terrazas</t>
  </si>
  <si>
    <t>3.2.3.2-49-1</t>
  </si>
  <si>
    <t>1. Revisar la Política Contable de Operación para determinar los criterios para las revelaciones de los Derechos en Fideicomiso del Programa Plan Terrazas .</t>
  </si>
  <si>
    <t>Revisión de la Política Contable de Operación</t>
  </si>
  <si>
    <t>3.2.3.3 Hallazgo administrativo No. 15 por presentar revelaciones insuficientes e inexactas para la compresión de la Cuenta 1926 – 03-02-05 Derechos en Fideicomiso – Caja de Vivienda Popular – Convenio 686 de 2021 en las notas a los Estados Financieros con corte a diciembre 31 de 2024</t>
  </si>
  <si>
    <t>Requerimiento del equipo auditor de ampliar las revelaciones respecto al convenio Plan Terrazas indicando el nombre de la entidad fiduciaria, fecha de suscripción y objeto.</t>
  </si>
  <si>
    <t>3.2.3.3-49-1</t>
  </si>
  <si>
    <t>1. Ampliar las revelaciones relacionadas con el convenio Plan Terrazas</t>
  </si>
  <si>
    <t>Ampliación de las revelaciones contables del convenio Plan Terrazas</t>
  </si>
  <si>
    <t>3.2.4.1.1 Hallazgo administrativo No. 8 por la SDHT no expedir en oportunidad las Resoluciones de asignación de mejoramientos de vivienda de conformidad con lo programado en la Meta 4 “Asignar 1.250 subsidios distritales de mejoramiento de vivienda en la modalidad de mejoramiento de vivienda” y como consecuencia de ello mantener en Fiduciaria Bancolombia $18.453.629.442 sin compromiso alguno.</t>
  </si>
  <si>
    <t>No expedir en oportunidad las Resoluciones de asignación de mejoramientos de vivienda de conformidad con lo programado en la Meta 4 “Asignar 1.250 subsidios distritales de mejoramiento de vivienda en la modalidad de mejoramiento de vivienda” y como consecuencia de ello mantener en Fiduciaria Bancolombia $18.453.629.442 sin  compromiso alguno.</t>
  </si>
  <si>
    <t>3.2.4.1.1-49-1</t>
  </si>
  <si>
    <t>1. Solicitar el reintegro de los saldos disponibles en el patrimonio autónomo Plan Terrazas, a la Secretaría Distrital de Hacienda, de conformidad con el procedimiento establecido.</t>
  </si>
  <si>
    <t>Acta de Comité órganos de Gobernanza de Patrimonio Autónomo de conformidad con la acción</t>
  </si>
  <si>
    <t>3.2.4.1.2 Hallazgo administrativo No. 12 con presunta incidencia disciplinaria, debido a que la CVP y la SDHT hicieron la entrega de 316 viviendas a los hogares y no realizaron simultáneamente la legalización de los recursos aportados al Convenio 686 de 2021 con el acta de recibo a satisfacción de las obras realizadas.</t>
  </si>
  <si>
    <t>El área misional no solicitó la legalización contable de la entrega de los subsidios de vivienda</t>
  </si>
  <si>
    <t>3.2.4.1.2-49-1</t>
  </si>
  <si>
    <t xml:space="preserve">1. Realizar mesa de trabajo con el área misional para determinar el procedimiento de la legalización contable de los subsidios asignados </t>
  </si>
  <si>
    <t>Entregar 316 viviendas a los hogares y no realizar simultáneamente la legalización de los recursos aportados al Convenio 686 de 2021 con el acta de recibo a satisfacción de las obras realizadas.</t>
  </si>
  <si>
    <t>3.2.4.1.2-49-2</t>
  </si>
  <si>
    <t xml:space="preserve">2. Realizar Mesas de trabajo SDHT-CVP mensuales , elaborando las actas de las mismas, verificando cumplimiento de requisitos de legalización técnica y contable  de las obras de mejoramiento de acuerdo con la Resolución 1141 de 2023, subsanación y el avance de las solicitudes de legalización.  
</t>
  </si>
  <si>
    <t>3.2.4.2.1 Hallazgo administrativo No. 17 con presunta incidencia disciplinaria por falencias en la supervisión de la Secretaría Distrital de Hábitat - SDHT al Contrato de Fiducia 14352 - Plan Terrazas.</t>
  </si>
  <si>
    <t>Falencias en la supervisión de la Secretaría Distrital de Hábitat - SDHT al Contrato de Fiducia 14352 - Plan Terrazas</t>
  </si>
  <si>
    <t>3.2.4.2.1-49-1</t>
  </si>
  <si>
    <t>1. Presentar informe mensual de supervisión de la SDHT del contrato fiduciario.</t>
  </si>
  <si>
    <t>Informe de supervisión</t>
  </si>
  <si>
    <t>3.2.4.2.4 Hallazgo administrativo No. 21 con presunta incidencia disciplinaria por no contar con un “repositorio de información” de la contratación derivada del Contrato de Fiducia 14352 de 2021.</t>
  </si>
  <si>
    <t>No contar con un repositorio de información de la contratación derivada del Contrato de Fiducia 14352 de 2021</t>
  </si>
  <si>
    <t>3.2.4.2.4-49-1</t>
  </si>
  <si>
    <t>1. Crear un repositorio de la contratación derivada del Plan Terrazas conforme a la entrega de la información por la CVP y/o Fiduciaria Bancolombia.</t>
  </si>
  <si>
    <t>Repositorio de la contratación derivada</t>
  </si>
  <si>
    <t>3.2.4.3.1 Hallazgo administrativo No. 24 con presunta incidencia disciplinaria por deficiencias en la planeación de la contratación efectuada en desarrollo del Plan Terrazas debido a la expedición de resoluciones de asignación de subsidios con posterioridad a la realización de los estudios previos definitivos y de la celebración de los contratos de obra.</t>
  </si>
  <si>
    <t>Deficiencias en la planeación de la contratación efectuada en desarrollo del Plan Terrazas debido a la expedición de resoluciones de asignación de subsidios con posterioridad a la realización de los estudios previos definitivos y de la celebración de los contratos de obra</t>
  </si>
  <si>
    <t>3.2.4.3.1-49-1</t>
  </si>
  <si>
    <t xml:space="preserve">1. El programa piloto Plan Terrazas, no fue incluido en le Plan de Desarrollo Distrital "Bogotá Camina Segura 2024-2027", no habrá nuevas asignaciones de subsidios. Revisión de Resoluciones de asignación de subsidios frente a al contratación para determinar presuntas irregularidades y ponerlas en conocimiento de las autoridades competentes. </t>
  </si>
  <si>
    <t>Informe que contenga el resultado de la revisión y reportes a las autoridades competentes</t>
  </si>
  <si>
    <t>3.2.4.4.1 Hallazgo administrativo No. 27 con incidencia fiscal por $1.488.383.706,46 y presunta incidencia disciplinaria por el anticipo girado y no recuperado de los recursos del contrato de obra 003 de 2022 - Proyecto de Inversión “Plan Terrazas”.</t>
  </si>
  <si>
    <t>No recuperar  los recursos del contrato de obra 003 de 2022 - Proyecto de Inversión “Plan Terrazas”.</t>
  </si>
  <si>
    <t>3.2.4.4.1-49-1</t>
  </si>
  <si>
    <t>1. Solicitar a la CVP en los órganos de gobernanza informe sobre las acciones para la  recuperación de los anticipos entregados en  los contratos de obra e interventoría que se encuentran en presunto incumplimiento y  Realizar seguimiento a los procesos de incumplimiento que adelante la CVP, a través del Comité Fiduciario mensual de seguimiento financiero.</t>
  </si>
  <si>
    <t>Actas de Comité Fiduciario</t>
  </si>
  <si>
    <t>3.2.4.4.3 Hallazgo administrativo No. 29 con presunta incidencia disciplinaria por beneficiarios que renunciaron al Subsidio Distrital de Vivienda en la modalidad de mejoramiento de vivienda con posterioridad al inicio de las obras.</t>
  </si>
  <si>
    <t>Incumplimiento de lo establecido en el numeral 15.3 de la Resolución 586 de 2021 : “La renuncia voluntaria e irrevocable del subsidio debe ser expresada por escrito por parte del beneficiario del subsidio, hasta antes del inicio de las obras en la vivienda” y numeral 14.4 de la Resolución 749 de 2024.</t>
  </si>
  <si>
    <t>3.2.4.4.3-49-1</t>
  </si>
  <si>
    <t xml:space="preserve">1. Dar respuesta a los beneficiarios respecto de la improcedencia de la renuncia en cumplimiento del artículo  15.3 de la Resolución 586 de 2021  </t>
  </si>
  <si>
    <t>Comunicación a los beneficiarios</t>
  </si>
  <si>
    <t>Incumplimiento de lo establecido en el numeral 15.3 de la Resolución 586 de 2021: “La renuncia voluntaria e irrevocable del subsidio debe ser expresada por escrito por parte del beneficiario del subsidio, hasta antes del inicio de las obras en la vivienda” y numeral 14.4 de la Resolución 749 de 2024.</t>
  </si>
  <si>
    <t>3.2.4.4.3-49-2</t>
  </si>
  <si>
    <t>2. Socializar con la CVP las comunicaciones emitidas a los beneficiarios</t>
  </si>
  <si>
    <t>Oficio de traslados de las comunicaciones dadas a los beneficiarios</t>
  </si>
  <si>
    <t>3.2.4.5.1 Hallazgo administrativo No. 32 con incidencia fiscal por valor de $547.675.996,32 y presunta incidencia disciplinaria por no amortizar la totalidad del anticipo desembolsado al Consorcio ARM Vivienda 2022 en el marco de la ejecución del contrato de obra No. 007 de 2022</t>
  </si>
  <si>
    <t>No aceptación por parte del equipo de auditoría del ente de control a las objeciones presentadas por la SDHT respecto a la no competencia en la contratación derivada del Plan Terrazas. Por no amortizar la totalidad del anticipo desembolsado al Consorcio ARM Vivienda 2022 en el marco de la ejecución del contrato de obra No. 007 de 2022.</t>
  </si>
  <si>
    <t>3.2.4.5.1-49-1</t>
  </si>
  <si>
    <t>1. Solicitar a la CVP en los órganos de gobernanza informe sobre las acciones para la recuperación de los anticipos entregados en  los contratos de obra e interventoría que se encuentran en presunto incumplimiento y  Realizar seguimiento a los procesos de incumplimiento que adelante la CVP, a través del Comité Fiduciario mensual de seguimiento financiero y de procesos judiciales para la recuperación de recursos.</t>
  </si>
  <si>
    <t>3.2.4.5.4 Hallazgo administrativo No. 35 con presunta incidencia disciplinaria por no aplicar la cláusula vigésima segunda del contrato de obra No. 007 de 2022 - Cláusula Penal de Apremio, no obstante, los llamados de atención realizados por la interventoría y la posterior ocurrencia del siniestro de 7 viviendas a cargo del contratista.</t>
  </si>
  <si>
    <t>No aceptación por parte del equipo de auditoría del ente de control a las objeciones presentadas por la SDHT respecto a la no competencia en la contratación derivada del Plan Terrazas. Por no aplicar la cláusula vigésima segunda del contrato de obra No. 007 de 2022 - Cláusula Penal de Apremio, no obstante, los llamados de atención realizados por la interventoría y la posterior ocurrencia del siniestro de 7 viviendas a cargo del contratista</t>
  </si>
  <si>
    <t>3.2.4.5.4-49-1</t>
  </si>
  <si>
    <t xml:space="preserve">1. Solicitar a la CVP a través de los órganos de gobernanza  informe sobre las acciones en presunto incumplimiento y  realizar seguimiento al proceso de incumplimiento que adelante la CVP, a través del Comité Fiduciario mensual de seguimiento financiero y de procesos judiciales para la recuperación de recursos.  
</t>
  </si>
  <si>
    <t>Actas de Comité Fiduciaria</t>
  </si>
  <si>
    <t>3.2.4.5.6 Hallazgo administrativo No. 37 con presunta incidencia disciplinaria por los pagos efectuados a 7 viviendas intervenidas con obras civiles que actualmente están abandonadas y en proceso de deterioro.</t>
  </si>
  <si>
    <t>No aceptación por parte del equipo de auditoría del ente de control a las objeciones presentadas por la SDHT respecto a la no competencia en la contratación derivada del Plan Terrazas. Por no recuperar el anticipo girado de los recursos del contrato de obra 010 de 2022 - Proyecto de Inversión “Plan Terrazas”.</t>
  </si>
  <si>
    <t>3.2.4.5.6-49-1</t>
  </si>
  <si>
    <t xml:space="preserve">1. Solicitar a la CVP en los órganos de gobernanza informe sobre las acciones para la  recuperación de los anticipos entregados en  los contratos de obra e interventoría que se encuentran en presunto incumplimiento y  Realizar seguimiento a los procesos de incumplimiento que adelante la CVP, a través del Comité Fiduciario mensual de seguimiento financiero y de procesos judiciales para la recuperación de recursos.
</t>
  </si>
  <si>
    <t>3.2.4.6.1 Hallazgo administrativo No. 39 con incidencia fiscal por $1.241.176.692,89 y presunta incidencia disciplinaria por el anticipo girado y no recuperado de los recursos del contrato de obra 010 de 2022 - Proyecto de Inversión “Plan Terrazas”.</t>
  </si>
  <si>
    <t>No aceptación por parte del equipo de auditoría del ente de control a las objeciones presentadas por la SDHT respecto de la no competencia en la contratación derivada del Plan Terrazas. Por no recuperar el anticipo girado de los recursos del contrato de obra 010 de 2022 - Proyecto de Inversión “Plan Terrazas”.</t>
  </si>
  <si>
    <t>3.2.4.6.1-49-1</t>
  </si>
  <si>
    <t>3.2.4.6.2 Hallazgo administrativo No. 40 con presunta incidencia disciplinaria por un beneficiario que renunció al Subsidio Distrital de Vivienda en la modalidad de mejoramiento de vivienda con posterioridad al inicio de las obras.</t>
  </si>
  <si>
    <t>Renuncia al Subsidio Distrital de Vivienda en la modalidad de mejoramiento de vivienda con posterioridad al inicio de las obras.</t>
  </si>
  <si>
    <t>3.2.4.6.2-49-1</t>
  </si>
  <si>
    <t>1. Socializar con la CVP la comunicación emitida a los beneficiarios</t>
  </si>
  <si>
    <t>Oficio de traslado de las comunicación dada al beneficiario</t>
  </si>
  <si>
    <t>3.2.4.6.2-49-2</t>
  </si>
  <si>
    <t>2. Socializar con la CVP la comunicación emitida a los beneficiarios</t>
  </si>
  <si>
    <t>3.2.4.8.1 Hallazgo administrativo No. 43 con incidencia fiscal por valor de $1.949.292.949,00 y presunta incidencia disciplinaria por la no recuperación del anticipo del Contrato de Obra No. 08 de 2023 - Grupo 10 “Plan Terrazas”.</t>
  </si>
  <si>
    <t>No aceptación por parte del equipo de auditoría del ente de control a las objeciones presentadas por la SDHT respecto a la no competencia en la contratación derivada del Plan Terrazas. No recuperación del anticipo del Contrato de Obra No. 08 de 2023 - Grupo 10 “Plan Terrazas”.</t>
  </si>
  <si>
    <t>3.2.4.8.1-49-1</t>
  </si>
  <si>
    <t xml:space="preserve">1. Solicitar a la CVP en los órganos de gobernanza informe sobre las acciones para la  recuperación de los anticipos entregados en  los contratos de obra e interventoría que se encuentran en presunto incumplimiento y  realizar seguimiento a los procesos de incumplimiento que adelante la CVP, a través del Comité Fiduciario mensual de seguimiento financiero y seguimiento a los procesos judiciales. </t>
  </si>
  <si>
    <t xml:space="preserve">Actas de Comité </t>
  </si>
  <si>
    <t>3.2.4.8.3 Hallazgo administrativo No. 45 con presunta incidencia disciplinaria por los pagos efectuados por 34 viviendas intervenidas con obras civiles que actualmente están abandonadas y en proceso de deterioro.</t>
  </si>
  <si>
    <t>Por efectuar pagos a 34 viviendas intervenidas con obras civiles que actualmente están abandonadas y en proceso de deterioro.</t>
  </si>
  <si>
    <t>3.2.4.8.3-49-1</t>
  </si>
  <si>
    <t xml:space="preserve">1. Solicitar a la CVP en los órganos de gobernanza informe sobre las acciones en  los contratos de obra e interventoría que se encuentran en presunto incumplimiento y  realizar seguimiento a los procesos de incumplimiento que adelante la CVP, a través del Comité Fiduciario mensual de seguimiento financiero y seguimiento a los procesos judiciales. </t>
  </si>
  <si>
    <t>3.2.4.8.4 Hallazgo administrativo No. 46 con presunta incidencia disciplinaria por la no declaratoria de incumplimiento del Contrato de Obra No. 08 de 2023.</t>
  </si>
  <si>
    <t>No aceptación por parte del equipo de auditoría del ente de control a las objeciones presentadas por la SDHT respecto a la no competencia en la contratación derivada del Plan Terrazas. No realizar la declaratoria de incumplimiento del Contrato de Obra No. 08 de 2023 - Grupo 10</t>
  </si>
  <si>
    <t>3.2.4.8.4-49-1</t>
  </si>
  <si>
    <t xml:space="preserve">1. Solicitar a la CVP en los órganos de gobernanza informe sobre las acciones  en  los contratos de obra e interventoría que se encuentran en presunto incumplimiento y  realizar seguimiento a los procesos de incumplimiento que adelante la CVP, a través del Comité Fiduciario mensual de seguimiento financiero y seguimiento a los procesos judiciales. </t>
  </si>
  <si>
    <t>3.2.4.8.5 Hallazgo administrativo No. 47 con presunta incidencia disciplinaria por la falta de gestión por parte de la CVP para reasignar a los beneficiarios y tomar decisiones frente a viviendas abandonadas en el Contrato de Obra No. 08 de 2023 - Plan Terrazas.</t>
  </si>
  <si>
    <t>Falta de gestión por parte de la CVP para reasignar a los beneficiarios y tomar decisiones frente a viviendas abandonadas en el Contrato de Obra No. 08 de 2023 - Plan Terrazas -Grupo 10</t>
  </si>
  <si>
    <t>3.2.4.8.5-49-1</t>
  </si>
  <si>
    <t>1. Coordinar con  la  CVP  un plan de acción para la atención de los siniestros en el marco del Convenio interadministrativo 686 de 2021   y presentarlo a  los órganos de gobernanza del Patrimonio Autónomo</t>
  </si>
  <si>
    <t xml:space="preserve">Mesa de trabajo para coordinación de acciones </t>
  </si>
  <si>
    <t>3.2.4.8.7 Hallazgo administrativo No. 49 con presunta incidencia disciplinaria por dar inicio al Contrato de Obra No. 08 de 2023, sin el cumplimiento de los requisitos de ejecución establecidos en la minuta.</t>
  </si>
  <si>
    <t>No aceptación por parte del equipo de auditoría del ente de control a las objeciones presentadas por la SDHT respecto a la no competencia en la contratación derivada del Plan Terrazas. Dar inicio al Contrato de Obra No. 08 de 2023, sin el cumplimiento de los requisitos de ejecución establecidos en la minuta - Grupo 10</t>
  </si>
  <si>
    <t>3.2.4.8.7-49-1</t>
  </si>
  <si>
    <t>1. El programa piloto Plan Terrazas no continúa con el nuevo Plan de Desarrollo Distrital "Bogotá Camina Segura 2024- 2027",  el contrato se encuentra en controversia judicial, por tanto, la presente acción es correctiva. Los órganos de gobernanza del patrimonio autónomo pondrán en conocimiento de las autoridades competentes la situación presentada de dar inicio al contrato sin los requisitos de ejecución</t>
  </si>
  <si>
    <t xml:space="preserve">Oficio de traslado a las autoridades competentes </t>
  </si>
  <si>
    <t>3.2.4.8.8 Hallazgo administrativo No. 50 con presunta incidencia disciplinaria por falencias en las labores de supervisión en el Contrato de Interventoría No. 07 de 2023</t>
  </si>
  <si>
    <t>No aceptación por parte del equipo de auditoría del ente de control a las objeciones presentadas por la SDHT respecto a la no competencia en la contratación derivada del Plan Terrazas. Falencias en las labores de supervisión en el Contrato de Interventoría No. 07 de 2023 -Grupo 10 interventoría</t>
  </si>
  <si>
    <t>3.2.4.8.8-49-1</t>
  </si>
  <si>
    <t>3.2.4.9.1 Hallazgo administrativo No. 59 con presunta incidencia disciplinaria por no haber definido el contratista para la terminación de los 37 predios siniestrados del Grupo 06.</t>
  </si>
  <si>
    <t>Por no haber definido el contratista para la terminación de los 37 predios siniestrados del Grupo 06.</t>
  </si>
  <si>
    <t>3.2.4.9.1-49-1</t>
  </si>
  <si>
    <t>3.2.4.10.3 Hallazgo administrativo No. 55 con presunta incidencia disciplinaria por no ejecución de los recursos de banco de materiales asignados a cada beneficiario por valor de $6.000.000 y por la entrega parcial de materiales del banco a beneficiarios de los contratos de obra celebrados.</t>
  </si>
  <si>
    <t>No ejecución de los recursos de banco de materiales asignados a cada beneficiario por valor de $6.000.000 y por la entrega parcial de materiales del banco a beneficiarios de los contratos de obra celebrados.</t>
  </si>
  <si>
    <t>3.2.4.10.3-49-1</t>
  </si>
  <si>
    <t xml:space="preserve">1. Realizar seguimiento al proceso de contratación del banco de materiales aprobado por los órganos de gobernanza.
</t>
  </si>
  <si>
    <t>3.2.4.11 Hallazgo administrativo No. 56 con presunta incidencia disciplinaria por no liquidación de: Contrato de Obra 003 de 2022 (sin presunta incidencia disciplinaria), Contrato de Interventoría 005 de 2022, Contrato de suministro No. 2 de 2023, Contrato de Obra 007 de 2022, Contrato de Interventoría 008 de 2022, Contrato de Interventoría 007 de 2023 y Contrato de Obra 008 de 2023, Contrato Diagnóstico 001 de 2024, Contrato de Interventoría 002 de 2021.</t>
  </si>
  <si>
    <t>No liquidación de: Contrato de Obra 003 de 2022 (sin presunta incidencia disciplinaria), Contrato de Interventoría 005 de 2022, Contrato de suministro No. 2 de 2023, Contrato de Obra 007 de 2022, Contrato de Interventoría 008 de 2022, Contrato de Interventoría 007 de 2023 y Contrato de Obra 008 de 2023, Contrato Diagnóstico 001 de 2024, Contrato de Interventoría 002 de 2021.</t>
  </si>
  <si>
    <t>3.2.4.11-49-1</t>
  </si>
  <si>
    <t xml:space="preserve">1. Realizar seguimiento a través del comité fiduciario sobre el avance de los procesos de incumplimiento y liquidación que adelante la CVP.  
</t>
  </si>
  <si>
    <t>3.2.4.13 Hallazgo administrativo No. 58 con presunta incidencia disciplinaria por deficiencias técnicas y obras no ejecutadas en el marco del Plan Terrazas.</t>
  </si>
  <si>
    <t>Por deficiencias técnicas y obras no ejecutadas en el marco del Plan Terrazas</t>
  </si>
  <si>
    <t>3.2.4.13-49-1</t>
  </si>
  <si>
    <t>1-2025-49185
1-2025-48769
1-2025-48670
1-2025-48768</t>
  </si>
  <si>
    <t>3.2.1 Hallazgo con presunta incidencia fiscal por un valor de $28’522.441 y presunta incidencia administrativa y disciplinaria por vulnerar el principio de planeación del Contrato 735 de 2021</t>
  </si>
  <si>
    <t>Omisión de la instalación de barandas y pasamanos en la construcción de escaleras peatonales para la infraestructura pública dando incumplimiento de la  normatividad NTC 4201.</t>
  </si>
  <si>
    <t>3.2.1-55-1</t>
  </si>
  <si>
    <t>1. Realizar seguimiento a los contratos de Estudios y diseños, obras e interventoría en ejecución conforme al cumplimiento del Manual de Espacio Público de Bogotá relacionado con segmentos peatonales en escaleras, barandas y pasamanos de acuerdo a las condiciones del contrato.</t>
  </si>
  <si>
    <t xml:space="preserve">Informe de supervisión y/o interventoría </t>
  </si>
  <si>
    <t>3.2.2 Hallazgo administrativo con presunta incidencia fiscal por valor de $3.243.972.865 y presunta incidencia administrativa y disciplinaria por realizar obras en la zona sin efectuar los estudios detallados que se requerían para cumplir con la normatividad nacional, en el marco del Contrato de obra 572 de 2019</t>
  </si>
  <si>
    <t>Iniciar y ejecutar los trabajos de obra en áreas con afectación de cauces o ronda sin obtener previamente el Permiso de Ocupación de Cauce (POC) de la Secretaría Distrital de Ambiente.</t>
  </si>
  <si>
    <t>3.2.2-55-1</t>
  </si>
  <si>
    <t>1. Realizar seguimiento a los contratos de Estudios y diseños, obras e interventoría en ejecución sobre los conceptos y/o aprobación de las entidades del distrito, cuando se requiera, previo a la etapa de cierre de estudios y diseños, siendo esto requisito indispensable para poder dar inicio a la etapa de ejecución de obra.</t>
  </si>
  <si>
    <t>Informe de supervisión y/o interventoría aprobando la etapa de estudios y diseños con sus anexos</t>
  </si>
  <si>
    <t>3.2.3 Hallazgo administrativo por vulnerar el principio de planeación en el contrato 1125 de 2023.</t>
  </si>
  <si>
    <t>No aceptación por parte del ente auditor de la justificación y soportes presentados en la respuesta frente a que, el contrato se encuentra en ejecución y da cumplimiento a la normatividad NTC 4145 de 2012 indica en el numeral 3.3.</t>
  </si>
  <si>
    <t>3.2.3-55-1</t>
  </si>
  <si>
    <t>1. Requerir al contratista la instalación e implementación de las barandas, teniendo en cuenta lo establecido en el documento anexo técnico del contrato de obra 1125-2023, numeral 6.4 NOTAS TÉCNICAS ESPECÍFICAS DEL PROYECTO en cumplimiento de las normas, códigos y/o reglamentos que apliquen de carácter local, nacional e internacional.</t>
  </si>
  <si>
    <t>Número de comunicaciones a la interventoría</t>
  </si>
  <si>
    <t>Radicado 3-2025-11874 del 26/11/2025
Radicado 2-2025-65958 del 14/10/2025 
Radicado 1-2025-61845 del 02/12/2025</t>
  </si>
  <si>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Radicado 3-2025-11874 del 26/11/2025
Radicado 2-2025-65958 del 14/10/2025 
Radicado 1-2025-61845 del 02/12/2025
</t>
    </r>
    <r>
      <rPr>
        <b/>
        <sz val="10"/>
        <color theme="1"/>
        <rFont val="Arial"/>
        <family val="2"/>
      </rPr>
      <t>UBICACIÓN DE LAS EVIDENCIAS</t>
    </r>
    <r>
      <rPr>
        <sz val="10"/>
        <color theme="1"/>
        <rFont val="Arial"/>
        <family val="2"/>
      </rPr>
      <t xml:space="preserve">
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amp;newTargetListUrl=%2Fsites%2FOficinadeControlInterno%2FVIGENCIA%202025&amp;viewpath=%2Fsites%2FOficinadeControlInterno%2FVIGENCIA%202025%2FForms%2FAllItems%2Easpx
Equipo asignado al Jefe de la Oficina de Control Interno carpeta  \\192.168.6.11\Control-Interno\2025\Plan de Mejoramiento CB y CGR
Sistema Integrado de Gestión Documental SIGA
</t>
    </r>
    <r>
      <rPr>
        <b/>
        <sz val="10"/>
        <color theme="1"/>
        <rFont val="Arial"/>
        <family val="2"/>
      </rPr>
      <t xml:space="preserve">VALORACIÓN DE LAS EVIDENCIAS
</t>
    </r>
    <r>
      <rPr>
        <sz val="10"/>
        <color theme="1"/>
        <rFont val="Arial"/>
        <family val="2"/>
      </rPr>
      <t xml:space="preserve">Se aporta como evidencia el radicado 3-2025-11874, el cual contiene el seguimiento realizado por la dependencia, indicando que la solicitud descrita en la acción fue realizada el 14 de octubre de 2025 a través del oficio 2-2025-65958; así mismo se logró observar la respuesta de la interventoría, la cual adjunta a través de su radicado 1-2025-61845 pruebas de la instalación de las barandas necesarias en la Plaza la Gloría.
</t>
    </r>
    <r>
      <rPr>
        <b/>
        <sz val="10"/>
        <color theme="1"/>
        <rFont val="Arial"/>
        <family val="2"/>
      </rPr>
      <t>AVANCE PORCENTUAL</t>
    </r>
    <r>
      <rPr>
        <sz val="10"/>
        <color theme="1"/>
        <rFont val="Arial"/>
        <family val="2"/>
      </rPr>
      <t xml:space="preserve">
100%
</t>
    </r>
    <r>
      <rPr>
        <b/>
        <sz val="10"/>
        <color theme="1"/>
        <rFont val="Arial"/>
        <family val="2"/>
      </rPr>
      <t>CONCEPTO</t>
    </r>
    <r>
      <rPr>
        <sz val="10"/>
        <color theme="1"/>
        <rFont val="Arial"/>
        <family val="2"/>
      </rPr>
      <t xml:space="preserve">
Se conceptúa la acción </t>
    </r>
    <r>
      <rPr>
        <b/>
        <sz val="10"/>
        <color theme="1"/>
        <rFont val="Arial"/>
        <family val="2"/>
      </rPr>
      <t xml:space="preserve">CUMPLIDA - DENTRO DE LOS TÉRMINOS y HALLAZGO PARA CIERRE DE CONTRALORÍA.
RECOMENDACIÓN
</t>
    </r>
    <r>
      <rPr>
        <sz val="10"/>
        <color theme="1"/>
        <rFont val="Arial"/>
        <family val="2"/>
      </rPr>
      <t>Garantizar la realización de la segunda acción relacionada con el hallazgo, para poder solicitar a la contraloría el cierre de ambas acciones y del hallazgo; todo dentro de los términos establecidos en el Plan de Mejoramiento.</t>
    </r>
  </si>
  <si>
    <t>No aceptación por parte del ente auditor de la justificación y soportes presentados en la respuesta frente a que, el contrato se encuentra en ejecución y cumplimiento a la normatividad NTC 4145 de 2012 indica en el numeral 3.3.</t>
  </si>
  <si>
    <t>3.2.3-55-2</t>
  </si>
  <si>
    <t>2. Realizar visita técnica a la Plazoleta La Gloria para verificar la instalación de pasamanos y barandas, un mes después de la terminación del periodo contractual.</t>
  </si>
  <si>
    <t>Acta de visita</t>
  </si>
  <si>
    <t>3.2.4 Hallazgo administrativo con presunta incidencia disciplinaria, por no publicar los documentos del proceso de contratación en el Sistema Electrónico para la Contratación Pública – SECOP II, de conformidad con la normativa que regula la materia</t>
  </si>
  <si>
    <t>No aceptación por parte del Ente Auditor de los argumentos expuestos por la Entidad, frente a los documentos cargados en SECOP II asociados a los pagos realizados al contrato de obra 1176-2022.</t>
  </si>
  <si>
    <t>3.2.4-55-1</t>
  </si>
  <si>
    <t>1. Verificar y publicar en el SECOP II los documentos faltantes que hacen parte del expediente contractual requeridos tales como órdenes de pago, facturas, actas de supervisión, acta de terminación, entre otros de los contratos 1176 de 2022, 1279 de 2022 y 1278 de 2022</t>
  </si>
  <si>
    <t>Número de documentos contractuales publicados en SECOP II/ Número de documentos contractuales no publicados en SECOP II</t>
  </si>
  <si>
    <t>Omisión de la publicación en el Sistema Electrónico para la Contratación Pública – SECOP II de algunos documentos que hacen parte del expediente contractual, como son los informes de supervisión y el documento “Acta de terminación de contrato”.</t>
  </si>
  <si>
    <t>3.2.4-55-2</t>
  </si>
  <si>
    <t xml:space="preserve">2. Realizar seguimiento mensual en SECOP II de los documentos de los expedientes de los contratos en ejecución según corresponda. </t>
  </si>
  <si>
    <t>Número de documentos contractuales publicados en SECOP II/ Número de documentos contractuales requeridos a publicar en SECOP II</t>
  </si>
  <si>
    <t>Valor</t>
  </si>
  <si>
    <t>Acciones totales</t>
  </si>
  <si>
    <t>Cumplidas</t>
  </si>
  <si>
    <t>En proceso</t>
  </si>
  <si>
    <t>Rezago</t>
  </si>
  <si>
    <t>No iniciadas</t>
  </si>
  <si>
    <t>% Cumplimiento</t>
  </si>
  <si>
    <t>Acciones críticas (Criticidad&gt;=6 y no cumplidas)</t>
  </si>
  <si>
    <t>Acciones próximas a vencer (&lt;=60 días)</t>
  </si>
  <si>
    <t>Tiempo promedio de rezago (días)</t>
  </si>
  <si>
    <t>Fuente</t>
  </si>
  <si>
    <t>Total</t>
  </si>
  <si>
    <t>Tablero de Control - Planes de Mejoramiento</t>
  </si>
  <si>
    <t>KPI Clave: % Cumplimiento (verde alto, rojo bajo)</t>
  </si>
  <si>
    <t>Acciones críticas (criticidad&gt;=6 y no cumplidas)</t>
  </si>
  <si>
    <t>Próximas a vencer (&lt;=30 días)</t>
  </si>
  <si>
    <t>Cómo usar:</t>
  </si>
  <si>
    <t>1) Ingrese todas las acciones en la hoja 'Base_Datos'. No borre filas, solo añada nuevas hasta 1000.</t>
  </si>
  <si>
    <t>2) Seleccione valores desde las listas desplegables (Fuente, Estado, Riesgo, Impacto).</t>
  </si>
  <si>
    <t>3) Los KPIs y gráficos se actualizan automáticamente con las fórmulas.</t>
  </si>
  <si>
    <t>4) 'Próximo a vencer' marca 'Sí' cuando faltan &lt;= 60 días para la fecha planificada y la acción no está cumplida.</t>
  </si>
  <si>
    <t>5) 'Criticidad' se calcula como Riesgo x Impacto (Alto=3, Medio=2, Bajo=1).</t>
  </si>
  <si>
    <t>CERRADA</t>
  </si>
  <si>
    <t>Radicado 3-2025-10037 del 08/10/2025
Radicado 3-2025-11317 del 12/11/2025
Radicado 3-2025-1787 del 21/02/2025
Radicado 3-2025-5051 del 27/05/2025
PDF “8090-Septiembre-2024”
PDF “8090-Diciembre-2024”
PDF “Seguimiento Enero 8090”
PDF “Seguimiento Febrero 8090”
Radicado 1-2025-63630 del 12/12/2025</t>
  </si>
  <si>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Radicado 3-2025-10037 del 08/10/2025
Radicado 3-2025-11317 del 12/11/2025
Radicado 3-2025-1787 del 21/02/2025
Radicado 3-2025-5051 del 27/05/2025
PDF “8090-Septiembre-2024”
PDF “8090-Diciembre-2024”
PDF “Seguimiento Enero 8090”
PDF “Seguimiento Febrero 8090”
</t>
    </r>
    <r>
      <rPr>
        <b/>
        <sz val="10"/>
        <color theme="1"/>
        <rFont val="Arial"/>
        <family val="2"/>
      </rPr>
      <t xml:space="preserve">UBICACIÓN DE LAS EVIDENCIAS
</t>
    </r>
    <r>
      <rPr>
        <sz val="10"/>
        <color theme="1"/>
        <rFont val="Arial"/>
        <family val="2"/>
      </rPr>
      <t xml:space="preserve">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
Equipo asignado al Jefe de la Oficina de Control Interno carpeta  \\192.168.6.11\Control-Interno\2025\Plan de Mejoramiento CB y CGR
Sistema Integrado de Gestión Documental SIGA
</t>
    </r>
    <r>
      <rPr>
        <b/>
        <sz val="10"/>
        <color theme="1"/>
        <rFont val="Arial"/>
        <family val="2"/>
      </rPr>
      <t xml:space="preserve">
VALORACIÓN DE LAS EVIDENCIAS
</t>
    </r>
    <r>
      <rPr>
        <sz val="10"/>
        <color theme="1"/>
        <rFont val="Arial"/>
        <family val="2"/>
      </rPr>
      <t xml:space="preserve">Se evidenció que en los seguimientos realizados al proyecto de Inversión 8090 se ha incluido la información desagregada de los beneficiarios únicamente en la meta PSHH426MT5 y únicamente haciendo referencia a la clasificación por género y localización geográfica; esto se observó en los seguimientos corte a 30/09/2024, 31/12/2024, 31/01/2025 y 28/02/2025. Se recomienda a la dependencia, incluir la toda la información segregada comprometida en la acción en los próximos reportes del proyecto.
A través de radicado 1-2025-63630 la Contraloría le dio cierre al Hallazgo
</t>
    </r>
    <r>
      <rPr>
        <b/>
        <sz val="10"/>
        <color theme="1"/>
        <rFont val="Arial"/>
        <family val="2"/>
      </rPr>
      <t xml:space="preserve">
AVANCE PORCENTUAL</t>
    </r>
    <r>
      <rPr>
        <sz val="10"/>
        <color theme="1"/>
        <rFont val="Arial"/>
        <family val="2"/>
      </rPr>
      <t xml:space="preserve">
100%
</t>
    </r>
    <r>
      <rPr>
        <b/>
        <sz val="10"/>
        <color theme="1"/>
        <rFont val="Arial"/>
        <family val="2"/>
      </rPr>
      <t>CONCEPTO</t>
    </r>
    <r>
      <rPr>
        <sz val="10"/>
        <color theme="1"/>
        <rFont val="Arial"/>
        <family val="2"/>
      </rPr>
      <t xml:space="preserve">
Se conceptúa la acción </t>
    </r>
    <r>
      <rPr>
        <b/>
        <sz val="10"/>
        <color theme="1"/>
        <rFont val="Arial"/>
        <family val="2"/>
      </rPr>
      <t>CUMPLIDA - DENTRO DE TÉRMINOS y HALLAZGO CERRADO</t>
    </r>
    <r>
      <rPr>
        <sz val="10"/>
        <color theme="1"/>
        <rFont val="Arial"/>
        <family val="2"/>
      </rPr>
      <t xml:space="preserve">
</t>
    </r>
    <r>
      <rPr>
        <b/>
        <sz val="10"/>
        <color theme="1"/>
        <rFont val="Arial"/>
        <family val="2"/>
      </rPr>
      <t>CORTE DEL SEGUIMIENTO Y EVALUACION</t>
    </r>
    <r>
      <rPr>
        <sz val="10"/>
        <color theme="1"/>
        <rFont val="Arial"/>
        <family val="2"/>
      </rPr>
      <t xml:space="preserve">
31 de agosto de 2025
</t>
    </r>
    <r>
      <rPr>
        <b/>
        <sz val="10"/>
        <color theme="1"/>
        <rFont val="Arial"/>
        <family val="2"/>
      </rPr>
      <t>EVIDENCIAS</t>
    </r>
    <r>
      <rPr>
        <sz val="10"/>
        <color theme="1"/>
        <rFont val="Arial"/>
        <family val="2"/>
      </rPr>
      <t xml:space="preserve">
No se cuenta con soportes de avance para la valoración al presente corte.
</t>
    </r>
    <r>
      <rPr>
        <b/>
        <sz val="10"/>
        <color theme="1"/>
        <rFont val="Arial"/>
        <family val="2"/>
      </rPr>
      <t>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No se allegaron soportes, no es posible establecer un grado de avance.
</t>
    </r>
    <r>
      <rPr>
        <b/>
        <sz val="10"/>
        <color theme="1"/>
        <rFont val="Arial"/>
        <family val="2"/>
      </rPr>
      <t>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 </t>
    </r>
    <r>
      <rPr>
        <b/>
        <sz val="10"/>
        <color theme="1"/>
        <rFont val="Arial"/>
        <family val="2"/>
      </rPr>
      <t xml:space="preserve">SIN INICIAR - TÉRMINOS CUMPLIDOS y HALLAZGO ABIERTO. ACCIÓN INCUMPLIDA.
</t>
    </r>
    <r>
      <rPr>
        <sz val="10"/>
        <color theme="1"/>
        <rFont val="Arial"/>
        <family val="2"/>
      </rPr>
      <t xml:space="preserve">
</t>
    </r>
    <r>
      <rPr>
        <b/>
        <sz val="10"/>
        <color theme="1"/>
        <rFont val="Arial"/>
        <family val="2"/>
      </rPr>
      <t xml:space="preserve">ALERTA </t>
    </r>
    <r>
      <rPr>
        <sz val="10"/>
        <color theme="1"/>
        <rFont val="Arial"/>
        <family val="2"/>
      </rPr>
      <t xml:space="preserve">
Agilizar la implementación de la acción aún por fuera de los tiempos programados toda vez que ante su incumplimiento potencialmente puede revertir en indagaciones preliminares y responsabilidades disciplinarias.</t>
    </r>
  </si>
  <si>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Radicado 3-2025-12794 del 15/12/2025
PM04-PR29 “Procedimiento Mejoramiento de vivienda Modalidad de habitabilidad” V3 del 13/09/2022
</t>
    </r>
    <r>
      <rPr>
        <b/>
        <sz val="10"/>
        <color theme="1"/>
        <rFont val="Arial"/>
        <family val="2"/>
      </rPr>
      <t xml:space="preserve">
UBICACIÓN DE LAS EVIDENCIAS
</t>
    </r>
    <r>
      <rPr>
        <sz val="10"/>
        <color theme="1"/>
        <rFont val="Arial"/>
        <family val="2"/>
      </rPr>
      <t xml:space="preserve">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amp;newTargetListUrl=%2Fsites%2FOficinadeControlInterno%2FVIGENCIA%202025&amp;viewpath=%2Fsites%2FOficinadeControlInterno%2FVIGENCIA%202025%2FForms%2FAllItems%2Easpx
Equipo asignado al Jefe de la Oficina de Control Interno carpeta  \\192.168.6.11\Control-Interno\2025\Plan de Mejoramiento CB y CGR
Sistema Integrado de Gestión Documental SIGA
</t>
    </r>
    <r>
      <rPr>
        <b/>
        <sz val="10"/>
        <color theme="1"/>
        <rFont val="Arial"/>
        <family val="2"/>
      </rPr>
      <t xml:space="preserve">VALORACIÓN DE LAS EVIDENCIAS
</t>
    </r>
    <r>
      <rPr>
        <sz val="10"/>
        <color theme="1"/>
        <rFont val="Arial"/>
        <family val="2"/>
      </rPr>
      <t xml:space="preserve">Se aporta como evidencia el radicado 3-2025-12794, en donde se indica que la dependencia realizó la verificación del procedimiento PM04-PR29 “Procedimiento Mejoramiento de vivienda Modalidad de habitabilidad” V3 del 13/09/2022 y evidenció que el procedimiento ya contaba con el punto de control en la actividad No. 2; el establecimiento del punto de control no obedece a la acción formulada en el Plan de Mejoramiento, ya esta inclusión es anterior a la acción, sin embargo se entiende que la versión del procedimiento revisada por la Contraloría es la versión No. 1, vigente durante el corte de auditoría del ente de control; identificado esta se da por cumplida la acción.
</t>
    </r>
    <r>
      <rPr>
        <b/>
        <sz val="10"/>
        <color theme="1"/>
        <rFont val="Arial"/>
        <family val="2"/>
      </rPr>
      <t xml:space="preserve">AVANCE PORCENTUAL
</t>
    </r>
    <r>
      <rPr>
        <sz val="10"/>
        <color theme="1"/>
        <rFont val="Arial"/>
        <family val="2"/>
      </rPr>
      <t xml:space="preserve">100%
</t>
    </r>
    <r>
      <rPr>
        <b/>
        <sz val="10"/>
        <color theme="1"/>
        <rFont val="Arial"/>
        <family val="2"/>
      </rPr>
      <t>CONCEPTO</t>
    </r>
    <r>
      <rPr>
        <sz val="10"/>
        <color theme="1"/>
        <rFont val="Arial"/>
        <family val="2"/>
      </rPr>
      <t xml:space="preserve">
Se conceptúa la acción </t>
    </r>
    <r>
      <rPr>
        <b/>
        <sz val="10"/>
        <color theme="1"/>
        <rFont val="Arial"/>
        <family val="2"/>
      </rPr>
      <t>CUMPLIDA - DENTRO DE LOS TÉRMINOS y HALLAZGO PARA CIERRE DE CONTRALORÍA.</t>
    </r>
    <r>
      <rPr>
        <sz val="10"/>
        <color theme="1"/>
        <rFont val="Arial"/>
        <family val="2"/>
      </rPr>
      <t xml:space="preserve">
'</t>
    </r>
    <r>
      <rPr>
        <b/>
        <sz val="10"/>
        <color theme="1"/>
        <rFont val="Arial"/>
        <family val="2"/>
      </rPr>
      <t>CORTE DEL SEGUIMIENTO Y EVALUACION</t>
    </r>
    <r>
      <rPr>
        <sz val="10"/>
        <color theme="1"/>
        <rFont val="Arial"/>
        <family val="2"/>
      </rPr>
      <t xml:space="preserve">
31 de agosto de 2025
</t>
    </r>
    <r>
      <rPr>
        <b/>
        <sz val="10"/>
        <color theme="1"/>
        <rFont val="Arial"/>
        <family val="2"/>
      </rPr>
      <t>EVIDENCIAS</t>
    </r>
    <r>
      <rPr>
        <sz val="10"/>
        <color theme="1"/>
        <rFont val="Arial"/>
        <family val="2"/>
      </rPr>
      <t xml:space="preserve">
No se cuenta con soportes de avance para la valoración al presente corte
</t>
    </r>
    <r>
      <rPr>
        <b/>
        <sz val="10"/>
        <color theme="1"/>
        <rFont val="Arial"/>
        <family val="2"/>
      </rPr>
      <t>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No se realiza valoración toda vez que a la fecha no se cuenta con soportes debido a que la acción fue suscrita a partir del 14 de julio de 2025.</t>
    </r>
    <r>
      <rPr>
        <b/>
        <sz val="10"/>
        <color theme="1"/>
        <rFont val="Arial"/>
        <family val="2"/>
      </rPr>
      <t xml:space="preserve">
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 </t>
    </r>
    <r>
      <rPr>
        <b/>
        <sz val="10"/>
        <color theme="1"/>
        <rFont val="Arial"/>
        <family val="2"/>
      </rPr>
      <t xml:space="preserve">SIN INICIAR - REZAGADA - DENTRO DE LOS TÉRMINOS y HALLAZGO ABIERTO. ALTO RIESGO DE INCUMPLIMIENTO
ALERTA
</t>
    </r>
    <r>
      <rPr>
        <sz val="10"/>
        <color theme="1"/>
        <rFont val="Arial"/>
        <family val="2"/>
      </rPr>
      <t>Agilizar la implementación de la acción dentro de las fechas programadas y allegar los soportes para valorar el estado de avance antes de que se cumpla el plazo de terminación.</t>
    </r>
  </si>
  <si>
    <t>Radicado 3-2025-12794 del 15/12/2025
PM04-PR29 “Procedimiento Mejoramiento de vivienda Modalidad de habitabilidad” V3 del 13/09/2022</t>
  </si>
  <si>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Radicado 3-2025-12794 del 15/12/2025
</t>
    </r>
    <r>
      <rPr>
        <b/>
        <sz val="10"/>
        <color theme="1"/>
        <rFont val="Arial"/>
        <family val="2"/>
      </rPr>
      <t xml:space="preserve">UBICACIÓN DE LAS EVIDENCIAS
</t>
    </r>
    <r>
      <rPr>
        <sz val="10"/>
        <color theme="1"/>
        <rFont val="Arial"/>
        <family val="2"/>
      </rPr>
      <t xml:space="preserve">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amp;newTargetListUrl=%2Fsites%2FOficinadeControlInterno%2FVIGENCIA%202025&amp;viewpath=%2Fsites%2FOficinadeControlInterno%2FVIGENCIA%202025%2FForms%2FAllItems%2Easpx
Equipo asignado al Jefe de la Oficina de Control Interno carpeta  \\192.168.6.11\Control-Interno\2025\Plan de Mejoramiento CB y CGR
Sistema Integrado de Gestión Documental SIGA
</t>
    </r>
    <r>
      <rPr>
        <b/>
        <sz val="10"/>
        <color theme="1"/>
        <rFont val="Arial"/>
        <family val="2"/>
      </rPr>
      <t xml:space="preserve">
VALORACIÓN DE LAS EVIDENCIAS
</t>
    </r>
    <r>
      <rPr>
        <sz val="10"/>
        <color theme="1"/>
        <rFont val="Arial"/>
        <family val="2"/>
      </rPr>
      <t xml:space="preserve">Se aporta como evidencia el radicado 3-2025-12794, en donde se indica por parte de la dependencia que “Se realizo el balance financiero, pendiente de aprobación final por parte de el comité financiero”, sin embargo no se allega ningún soporte adicional para verificar el balance financiero u otras gestiones.
</t>
    </r>
    <r>
      <rPr>
        <b/>
        <sz val="10"/>
        <color theme="1"/>
        <rFont val="Arial"/>
        <family val="2"/>
      </rPr>
      <t>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 </t>
    </r>
    <r>
      <rPr>
        <b/>
        <sz val="10"/>
        <color theme="1"/>
        <rFont val="Arial"/>
        <family val="2"/>
      </rPr>
      <t xml:space="preserve">SIN INICIAR- DENTRO DE LOS TÉRMINOS y HALLAZGO ABIERTO
</t>
    </r>
    <r>
      <rPr>
        <sz val="10"/>
        <color theme="1"/>
        <rFont val="Arial"/>
        <family val="2"/>
      </rPr>
      <t xml:space="preserve">
'</t>
    </r>
    <r>
      <rPr>
        <b/>
        <sz val="10"/>
        <color theme="1"/>
        <rFont val="Arial"/>
        <family val="2"/>
      </rPr>
      <t>CORTE DEL SEGUIMIENTO Y EVALUACION</t>
    </r>
    <r>
      <rPr>
        <sz val="10"/>
        <color theme="1"/>
        <rFont val="Arial"/>
        <family val="2"/>
      </rPr>
      <t xml:space="preserve">
31 de agosto de 2025
</t>
    </r>
    <r>
      <rPr>
        <b/>
        <sz val="10"/>
        <color theme="1"/>
        <rFont val="Arial"/>
        <family val="2"/>
      </rPr>
      <t>EVIDENCIAS</t>
    </r>
    <r>
      <rPr>
        <sz val="10"/>
        <color theme="1"/>
        <rFont val="Arial"/>
        <family val="2"/>
      </rPr>
      <t xml:space="preserve">
No se cuenta con soportes de avance para la valoración al presente corte
</t>
    </r>
    <r>
      <rPr>
        <b/>
        <sz val="10"/>
        <color theme="1"/>
        <rFont val="Arial"/>
        <family val="2"/>
      </rPr>
      <t>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No se realiza valoración toda vez que a la fecha no se cuenta con soportes debido a que la acción fue suscrita a partir del 01 de agosto de 2025.
</t>
    </r>
    <r>
      <rPr>
        <b/>
        <sz val="10"/>
        <color theme="1"/>
        <rFont val="Arial"/>
        <family val="2"/>
      </rPr>
      <t xml:space="preserve">
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 </t>
    </r>
    <r>
      <rPr>
        <b/>
        <sz val="10"/>
        <color theme="1"/>
        <rFont val="Arial"/>
        <family val="2"/>
      </rPr>
      <t>SIN INICIAR – DENTRO DE TÉRMINOS y HALLAZGO ABIERTO.</t>
    </r>
  </si>
  <si>
    <t>Radicado 3-2025-12794 del 15/12/2025</t>
  </si>
  <si>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Radicado 3-2025-12794 del 15/12/2025
PDF “PM02-FO299 Acta reunion V4 28-10-25 CVP.pdf”
</t>
    </r>
    <r>
      <rPr>
        <b/>
        <sz val="10"/>
        <color theme="1"/>
        <rFont val="Arial"/>
        <family val="2"/>
      </rPr>
      <t xml:space="preserve">UBICACIÓN DE LAS EVIDENCIAS
</t>
    </r>
    <r>
      <rPr>
        <sz val="10"/>
        <color theme="1"/>
        <rFont val="Arial"/>
        <family val="2"/>
      </rPr>
      <t xml:space="preserve">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amp;newTargetListUrl=%2Fsites%2FOficinadeControlInterno%2FVIGENCIA%202025&amp;viewpath=%2Fsites%2FOficinadeControlInterno%2FVIGENCIA%202025%2FForms%2FAllItems%2Easpx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Se aporta como evidencia el radicado 3-2025-12794, en donde se allega acta de reunión entre la SDHT y las CVP el 28 de octubre de 2025, se tocaron los siguientes puntos: Revisión del cumplimiento de requisitos para legalización de Grupos 4 y 5, Estado de avance de la solicitud de mesa de trabajo con sostenibilidad, Fechas de entrega de subsanaciones de documentos de Grupos 7, 8 y 9; y compromisos y aclaraciones. Se observa que la acción se encuentra rezagada, puesto que la meta es realiza 8 meses y sólo se evidencia la realización de 1 y el acta no se encuentra debidamente firma por todos los asistentes.
</t>
    </r>
    <r>
      <rPr>
        <b/>
        <sz val="10"/>
        <color theme="1"/>
        <rFont val="Arial"/>
        <family val="2"/>
      </rPr>
      <t>AVANCE PORCENTUAL</t>
    </r>
    <r>
      <rPr>
        <sz val="10"/>
        <color theme="1"/>
        <rFont val="Arial"/>
        <family val="2"/>
      </rPr>
      <t xml:space="preserve">
12,5%
</t>
    </r>
    <r>
      <rPr>
        <b/>
        <sz val="10"/>
        <color theme="1"/>
        <rFont val="Arial"/>
        <family val="2"/>
      </rPr>
      <t>CONCEPTO</t>
    </r>
    <r>
      <rPr>
        <sz val="10"/>
        <color theme="1"/>
        <rFont val="Arial"/>
        <family val="2"/>
      </rPr>
      <t xml:space="preserve">
Se conceptúa la acción </t>
    </r>
    <r>
      <rPr>
        <b/>
        <sz val="10"/>
        <color theme="1"/>
        <rFont val="Arial"/>
        <family val="2"/>
      </rPr>
      <t>EN EJECUCIÓN – CON AVANCES - REZAGADA -DENTRO DE LOS TÉRMINOS y HALLAZGO ABIERTO</t>
    </r>
    <r>
      <rPr>
        <sz val="10"/>
        <color theme="1"/>
        <rFont val="Arial"/>
        <family val="2"/>
      </rPr>
      <t xml:space="preserve">
</t>
    </r>
    <r>
      <rPr>
        <b/>
        <sz val="10"/>
        <color theme="1"/>
        <rFont val="Arial"/>
        <family val="2"/>
      </rPr>
      <t>RECOMENDACIÓN</t>
    </r>
    <r>
      <rPr>
        <sz val="10"/>
        <color theme="1"/>
        <rFont val="Arial"/>
        <family val="2"/>
      </rPr>
      <t xml:space="preserve">
Garantizar la realización de las 7 reuniones restantes dentro de los términos establecidos en al Plan de Mejoramiento, así mismo, garantizar que las actas se encuentren firmas al momento de remitirlas a la OCI para verificación.
'</t>
    </r>
    <r>
      <rPr>
        <b/>
        <sz val="10"/>
        <color theme="1"/>
        <rFont val="Arial"/>
        <family val="2"/>
      </rPr>
      <t>CORTE DEL SEGUIMIENTO Y EVALUACION</t>
    </r>
    <r>
      <rPr>
        <sz val="10"/>
        <color theme="1"/>
        <rFont val="Arial"/>
        <family val="2"/>
      </rPr>
      <t xml:space="preserve">
31 de agosto de 2025
</t>
    </r>
    <r>
      <rPr>
        <b/>
        <sz val="10"/>
        <color theme="1"/>
        <rFont val="Arial"/>
        <family val="2"/>
      </rPr>
      <t>EVIDENCIAS</t>
    </r>
    <r>
      <rPr>
        <sz val="10"/>
        <color theme="1"/>
        <rFont val="Arial"/>
        <family val="2"/>
      </rPr>
      <t xml:space="preserve">
No se cuenta con soportes de avance para la valoración al presente corte
</t>
    </r>
    <r>
      <rPr>
        <b/>
        <sz val="10"/>
        <color theme="1"/>
        <rFont val="Arial"/>
        <family val="2"/>
      </rPr>
      <t>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No se realiza valoración toda vez que a la fecha no se cuenta con soportes debido a que la acción fue suscrita a partir del 14 de julio de 2025.
</t>
    </r>
    <r>
      <rPr>
        <b/>
        <sz val="10"/>
        <color theme="1"/>
        <rFont val="Arial"/>
        <family val="2"/>
      </rPr>
      <t xml:space="preserve">
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 </t>
    </r>
    <r>
      <rPr>
        <b/>
        <sz val="10"/>
        <color theme="1"/>
        <rFont val="Arial"/>
        <family val="2"/>
      </rPr>
      <t>SIN INICIAR – DENTRO DE TÉRMINOS y HALLAZGO ABIERTO.</t>
    </r>
  </si>
  <si>
    <t>Radicado 3-2025-12794 del 15/12/2025
PDF “PM02-FO299 Acta reunion V4 28-10-25 CVP.pdf”</t>
  </si>
  <si>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Radicado 3-2025-12794 del 15/12/2025
PDF “Informe 47 Sup. Fiducia Jul. 2025.pdf”
</t>
    </r>
    <r>
      <rPr>
        <b/>
        <sz val="10"/>
        <color theme="1"/>
        <rFont val="Arial"/>
        <family val="2"/>
      </rPr>
      <t xml:space="preserve">UBICACIÓN DE LAS EVIDENCIAS
</t>
    </r>
    <r>
      <rPr>
        <sz val="10"/>
        <color theme="1"/>
        <rFont val="Arial"/>
        <family val="2"/>
      </rPr>
      <t xml:space="preserve">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amp;newTargetListUrl=%2Fsites%2FOficinadeControlInterno%2FVIGENCIA%202025&amp;viewpath=%2Fsites%2FOficinadeControlInterno%2FVIGENCIA%202025%2FForms%2FAllItems%2Easpx
Equipo asignado al Jefe de la Oficina de Control Interno carpeta  \\192.168.6.11\Control-Interno\2025\Plan de Mejoramiento CB y CGR
Sistema Integrado de Gestión Documental SIGA
</t>
    </r>
    <r>
      <rPr>
        <b/>
        <sz val="10"/>
        <color theme="1"/>
        <rFont val="Arial"/>
        <family val="2"/>
      </rPr>
      <t xml:space="preserve">VALORACIÓN DE LAS EVIDENCIAS
</t>
    </r>
    <r>
      <rPr>
        <sz val="10"/>
        <color theme="1"/>
        <rFont val="Arial"/>
        <family val="2"/>
      </rPr>
      <t xml:space="preserve">Se aporta como evidencia el radicado 3-2025-12794, en donde se allega el Informe de supervisión al contrato 784 - 2021 / 14352 de FIDUCIA MERCANTIL IRREVOCABLE DE ADMINISTRACIÓN Y PAGOS, realizado con corte a 31 de julio de 2025, realizado por María Cristina Herrera Calderón – contratista de la dirección de hábitat y entornos, revisado por Deisy Catalina Niño Morantes – contratista de la dirección de hábitat y entornos y aprobado por Luz Dary Pulido Cruz – directora de hábitat y entornos. Se observa que la acción se encuentra rezagada ya que sólo se evidencia 1 informe de los 12 programados
</t>
    </r>
    <r>
      <rPr>
        <b/>
        <sz val="10"/>
        <color theme="1"/>
        <rFont val="Arial"/>
        <family val="2"/>
      </rPr>
      <t xml:space="preserve">AVANCE PORCENTUAL
</t>
    </r>
    <r>
      <rPr>
        <sz val="10"/>
        <color theme="1"/>
        <rFont val="Arial"/>
        <family val="2"/>
      </rPr>
      <t xml:space="preserve">8,33%
</t>
    </r>
    <r>
      <rPr>
        <b/>
        <sz val="10"/>
        <color theme="1"/>
        <rFont val="Arial"/>
        <family val="2"/>
      </rPr>
      <t>CONCEPTO</t>
    </r>
    <r>
      <rPr>
        <sz val="10"/>
        <color theme="1"/>
        <rFont val="Arial"/>
        <family val="2"/>
      </rPr>
      <t xml:space="preserve">
Se conceptúa la acción </t>
    </r>
    <r>
      <rPr>
        <b/>
        <sz val="10"/>
        <color theme="1"/>
        <rFont val="Arial"/>
        <family val="2"/>
      </rPr>
      <t>EN EJECUCIÓN – CON AVANCES - REZAGADA - DENTRO DE LOS TÉRMINOS y HALLAZGO ABIERTO</t>
    </r>
    <r>
      <rPr>
        <sz val="10"/>
        <color theme="1"/>
        <rFont val="Arial"/>
        <family val="2"/>
      </rPr>
      <t xml:space="preserve">
</t>
    </r>
    <r>
      <rPr>
        <b/>
        <sz val="10"/>
        <color theme="1"/>
        <rFont val="Arial"/>
        <family val="2"/>
      </rPr>
      <t>RECOMENDACIÓN</t>
    </r>
    <r>
      <rPr>
        <sz val="10"/>
        <color theme="1"/>
        <rFont val="Arial"/>
        <family val="2"/>
      </rPr>
      <t xml:space="preserve">
Garantizar la realización de los 11 informes restantes dentro de los términos establecidos en al Plan de Mejoramiento.
'</t>
    </r>
    <r>
      <rPr>
        <b/>
        <sz val="10"/>
        <color theme="1"/>
        <rFont val="Arial"/>
        <family val="2"/>
      </rPr>
      <t>CORTE DEL SEGUIMIENTO Y EVALUACION</t>
    </r>
    <r>
      <rPr>
        <sz val="10"/>
        <color theme="1"/>
        <rFont val="Arial"/>
        <family val="2"/>
      </rPr>
      <t xml:space="preserve">
31 de agosto de 2025
</t>
    </r>
    <r>
      <rPr>
        <b/>
        <sz val="10"/>
        <color theme="1"/>
        <rFont val="Arial"/>
        <family val="2"/>
      </rPr>
      <t>EVIDENCIAS</t>
    </r>
    <r>
      <rPr>
        <sz val="10"/>
        <color theme="1"/>
        <rFont val="Arial"/>
        <family val="2"/>
      </rPr>
      <t xml:space="preserve">
No se cuenta con soportes de avance para la valoración al presente corte
</t>
    </r>
    <r>
      <rPr>
        <b/>
        <sz val="10"/>
        <color theme="1"/>
        <rFont val="Arial"/>
        <family val="2"/>
      </rPr>
      <t>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No se realiza valoración toda vez que a la fecha no se cuenta con soportes debido a que la acción fue suscrita a partir del 14 de julio de 2025.
</t>
    </r>
    <r>
      <rPr>
        <b/>
        <sz val="10"/>
        <color theme="1"/>
        <rFont val="Arial"/>
        <family val="2"/>
      </rPr>
      <t xml:space="preserve">
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 </t>
    </r>
    <r>
      <rPr>
        <b/>
        <sz val="10"/>
        <color theme="1"/>
        <rFont val="Arial"/>
        <family val="2"/>
      </rPr>
      <t>SIN INICIAR – DENTRO DE TÉRMINOS y HALLAZGO ABIERTO.</t>
    </r>
  </si>
  <si>
    <t>Radicado 3-2025-12794 del 15/12/2025
PDF “Informe 47 Sup. Fiducia Jul. 2025.pdf”</t>
  </si>
  <si>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Radicado 3-2025-12794 del 15/12/2025
PDF “18-11-2025 RTA SDHT No. 2-2025-66914 P.A PLAN TERRAZAS .pdf”
PDF “2-2025-66914_1 OF FIDUCIARIA REQ DERIVADA.pdf”
</t>
    </r>
    <r>
      <rPr>
        <b/>
        <sz val="10"/>
        <color theme="1"/>
        <rFont val="Arial"/>
        <family val="2"/>
      </rPr>
      <t xml:space="preserve">UBICACIÓN DE LAS EVIDENCIAS
</t>
    </r>
    <r>
      <rPr>
        <sz val="10"/>
        <color theme="1"/>
        <rFont val="Arial"/>
        <family val="2"/>
      </rPr>
      <t xml:space="preserve">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amp;newTargetListUrl=%2Fsites%2FOficinadeControlInterno%2FVIGENCIA%202025&amp;viewpath=%2Fsites%2FOficinadeControlInterno%2FVIGENCIA%202025%2FForms%2FAllItems%2Easpx
Equipo asignado al Jefe de la Oficina de Control Interno carpeta  \\192.168.6.11\Control-Interno\2025\Plan de Mejoramiento CB y CGR
Sistema Integrado de Gestión Documental SIGA
</t>
    </r>
    <r>
      <rPr>
        <b/>
        <sz val="10"/>
        <color theme="1"/>
        <rFont val="Arial"/>
        <family val="2"/>
      </rPr>
      <t xml:space="preserve">
VALORACIÓN DE LAS EVIDENCIAS
</t>
    </r>
    <r>
      <rPr>
        <sz val="10"/>
        <color theme="1"/>
        <rFont val="Arial"/>
        <family val="2"/>
      </rPr>
      <t xml:space="preserve">Se aporta como evidencia el radicado 3-2025-12794, en donde se allegan las comunicaciones SDHT 2-2025-66914 del 15 de octubre de 2025 de solicitud información, contrato, fiduciario no. 784-2021 / 14352 - contratación derivada a la fiduciaria Bancolombia y la respuesta C305100001–14352–01158-25 del 18 de noviembre de 2025 por parte de la fiduciaria, la cual se observa es parcial, puesto que solo se dio respuesta a 1 de los 4 puntos solicitados por la SDHT.
La dependencia indica que la información suministrada por Bancolombia fue cargada en la carpeta compartida \\192.168.6.11\subdireccion_de_barrios, sin embargo no se allegan soportes de dicho cargue.
</t>
    </r>
    <r>
      <rPr>
        <b/>
        <sz val="10"/>
        <color theme="1"/>
        <rFont val="Arial"/>
        <family val="2"/>
      </rPr>
      <t>AVANCE PORCENTUAL</t>
    </r>
    <r>
      <rPr>
        <sz val="10"/>
        <color theme="1"/>
        <rFont val="Arial"/>
        <family val="2"/>
      </rPr>
      <t xml:space="preserve">
10%
</t>
    </r>
    <r>
      <rPr>
        <b/>
        <sz val="10"/>
        <color theme="1"/>
        <rFont val="Arial"/>
        <family val="2"/>
      </rPr>
      <t>CONCEPTO</t>
    </r>
    <r>
      <rPr>
        <sz val="10"/>
        <color theme="1"/>
        <rFont val="Arial"/>
        <family val="2"/>
      </rPr>
      <t xml:space="preserve">
Se conceptúa la acción </t>
    </r>
    <r>
      <rPr>
        <b/>
        <sz val="10"/>
        <color theme="1"/>
        <rFont val="Arial"/>
        <family val="2"/>
      </rPr>
      <t xml:space="preserve">EN EJECUCIÓN – CON AVANCES - DENTRO DE LOS TÉRMINOS y HALLAZGO ABIERTO
</t>
    </r>
    <r>
      <rPr>
        <sz val="10"/>
        <color theme="1"/>
        <rFont val="Arial"/>
        <family val="2"/>
      </rPr>
      <t xml:space="preserve">
</t>
    </r>
    <r>
      <rPr>
        <b/>
        <sz val="10"/>
        <color theme="1"/>
        <rFont val="Arial"/>
        <family val="2"/>
      </rPr>
      <t>RECOMENDACIÓN</t>
    </r>
    <r>
      <rPr>
        <sz val="10"/>
        <color theme="1"/>
        <rFont val="Arial"/>
        <family val="2"/>
      </rPr>
      <t xml:space="preserve">
Allegar los soportes que demuestren que la información suministrada por la fiduciaria Bancolombia fue cargada exitosamente en el repositorio descrito en la acción del Plan de Mejoramiento, así mismo, garantizar que la respuesta dada por la fiduciaria se encuentra registrada en el SIGA, para mantener la trazabilidad de la acción.
'</t>
    </r>
    <r>
      <rPr>
        <b/>
        <sz val="10"/>
        <color theme="1"/>
        <rFont val="Arial"/>
        <family val="2"/>
      </rPr>
      <t>CORTE DEL SEGUIMIENTO Y EVALUACION</t>
    </r>
    <r>
      <rPr>
        <sz val="10"/>
        <color theme="1"/>
        <rFont val="Arial"/>
        <family val="2"/>
      </rPr>
      <t xml:space="preserve">
31 de agosto de 2025
</t>
    </r>
    <r>
      <rPr>
        <b/>
        <sz val="10"/>
        <color theme="1"/>
        <rFont val="Arial"/>
        <family val="2"/>
      </rPr>
      <t>EVIDENCIAS</t>
    </r>
    <r>
      <rPr>
        <sz val="10"/>
        <color theme="1"/>
        <rFont val="Arial"/>
        <family val="2"/>
      </rPr>
      <t xml:space="preserve">
No se cuenta con soportes de avance para la valoración al presente corte
</t>
    </r>
    <r>
      <rPr>
        <b/>
        <sz val="10"/>
        <color theme="1"/>
        <rFont val="Arial"/>
        <family val="2"/>
      </rPr>
      <t>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No se realiza valoración toda vez que a la fecha no se cuenta con soportes debido a que la acción fue suscrita a partir del 14 de julio de 2025.
</t>
    </r>
    <r>
      <rPr>
        <b/>
        <sz val="10"/>
        <color theme="1"/>
        <rFont val="Arial"/>
        <family val="2"/>
      </rPr>
      <t xml:space="preserve">
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 </t>
    </r>
    <r>
      <rPr>
        <b/>
        <sz val="10"/>
        <color theme="1"/>
        <rFont val="Arial"/>
        <family val="2"/>
      </rPr>
      <t>SIN INICIAR – DENTRO DE TÉRMINOS y HALLAZGO ABIERTO.</t>
    </r>
  </si>
  <si>
    <t>Radicado 3-2025-12794 del 15/12/2025
PDF “18-11-2025 RTA SDHT No. 2-2025-66914 P.A PLAN TERRAZAS .pdf”
PDF “2-2025-66914_1 OF FIDUCIARIA REQ DERIVADA.pdf”</t>
  </si>
  <si>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Radicado 3-2025-12794 del 15/12/2025
PDF “INFORME SUBSIDIOS Firmado.pdf”
</t>
    </r>
    <r>
      <rPr>
        <b/>
        <sz val="10"/>
        <color theme="1"/>
        <rFont val="Arial"/>
        <family val="2"/>
      </rPr>
      <t xml:space="preserve">UBICACIÓN DE LAS EVIDENCIAS
</t>
    </r>
    <r>
      <rPr>
        <sz val="10"/>
        <color theme="1"/>
        <rFont val="Arial"/>
        <family val="2"/>
      </rPr>
      <t xml:space="preserve">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amp;newTargetListUrl=%2Fsites%2FOficinadeControlInterno%2FVIGENCIA%202025&amp;viewpath=%2Fsites%2FOficinadeControlInterno%2FVIGENCIA%202025%2FForms%2FAllItems%2Easpx
Equipo asignado al Jefe de la Oficina de Control Interno carpeta  \\192.168.6.11\Control-Interno\2025\Plan de Mejoramiento CB y CGR
Sistema Integrado de Gestión Documental SIGA
</t>
    </r>
    <r>
      <rPr>
        <b/>
        <sz val="10"/>
        <color theme="1"/>
        <rFont val="Arial"/>
        <family val="2"/>
      </rPr>
      <t xml:space="preserve">VALORACIÓN DE LAS EVIDENCIAS
</t>
    </r>
    <r>
      <rPr>
        <sz val="10"/>
        <color theme="1"/>
        <rFont val="Arial"/>
        <family val="2"/>
      </rPr>
      <t xml:space="preserve">Se aporta como evidencia el radicado 3-2025-12794, en donde se allega “informe de subsidios” del proyecto piloto plan terrazas con fecha de realización del 30 de octubre de 2025, donde se relacionan la cantidad de subsidios asignados, la cantidad de resoluciones expedidas, los grupos de obra con sus números de contrato y se relacionan los beneficiaros por cada uno de los grupos de obra. Al interior del informe no se manifiestan o comunican irregularidades.
</t>
    </r>
    <r>
      <rPr>
        <b/>
        <sz val="10"/>
        <color theme="1"/>
        <rFont val="Arial"/>
        <family val="2"/>
      </rPr>
      <t>AVANCE PORCENTUAL</t>
    </r>
    <r>
      <rPr>
        <sz val="10"/>
        <color theme="1"/>
        <rFont val="Arial"/>
        <family val="2"/>
      </rPr>
      <t xml:space="preserve">
100%
</t>
    </r>
    <r>
      <rPr>
        <b/>
        <sz val="10"/>
        <color theme="1"/>
        <rFont val="Arial"/>
        <family val="2"/>
      </rPr>
      <t>CONCEPTO</t>
    </r>
    <r>
      <rPr>
        <sz val="10"/>
        <color theme="1"/>
        <rFont val="Arial"/>
        <family val="2"/>
      </rPr>
      <t xml:space="preserve">
Se conceptúa la acción </t>
    </r>
    <r>
      <rPr>
        <b/>
        <sz val="10"/>
        <color theme="1"/>
        <rFont val="Arial"/>
        <family val="2"/>
      </rPr>
      <t xml:space="preserve">CUMPLIDA - DENTRO DE LOS TÉRMINOS y HALLAZGO PARA CIERRE DE LA CONTRALORÍA
</t>
    </r>
    <r>
      <rPr>
        <sz val="10"/>
        <color theme="1"/>
        <rFont val="Arial"/>
        <family val="2"/>
      </rPr>
      <t xml:space="preserve">
'</t>
    </r>
    <r>
      <rPr>
        <b/>
        <sz val="10"/>
        <color theme="1"/>
        <rFont val="Arial"/>
        <family val="2"/>
      </rPr>
      <t>CORTE DEL SEGUIMIENTO Y EVALUACION</t>
    </r>
    <r>
      <rPr>
        <sz val="10"/>
        <color theme="1"/>
        <rFont val="Arial"/>
        <family val="2"/>
      </rPr>
      <t xml:space="preserve">
31 de agosto de 2025
</t>
    </r>
    <r>
      <rPr>
        <b/>
        <sz val="10"/>
        <color theme="1"/>
        <rFont val="Arial"/>
        <family val="2"/>
      </rPr>
      <t>EVIDENCIAS</t>
    </r>
    <r>
      <rPr>
        <sz val="10"/>
        <color theme="1"/>
        <rFont val="Arial"/>
        <family val="2"/>
      </rPr>
      <t xml:space="preserve">
No se cuenta con soportes de avance para la valoración al presente corte
</t>
    </r>
    <r>
      <rPr>
        <b/>
        <sz val="10"/>
        <color theme="1"/>
        <rFont val="Arial"/>
        <family val="2"/>
      </rPr>
      <t>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No se realiza valoración toda vez que a la fecha no se cuenta con soportes debido a que la acción fue suscrita a partir del 14 de julio de 2025.
</t>
    </r>
    <r>
      <rPr>
        <b/>
        <sz val="10"/>
        <color theme="1"/>
        <rFont val="Arial"/>
        <family val="2"/>
      </rPr>
      <t xml:space="preserve">
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t>
    </r>
    <r>
      <rPr>
        <b/>
        <sz val="10"/>
        <color theme="1"/>
        <rFont val="Arial"/>
        <family val="2"/>
      </rPr>
      <t xml:space="preserve"> SIN INICIAR - REZAGADA - DENTRO DE LOS TÉRMINOS y HALLAZGO ABIERTO. ALTO RIESGO DE INCUMPLIMIENTO
ALERTA
</t>
    </r>
    <r>
      <rPr>
        <sz val="10"/>
        <color theme="1"/>
        <rFont val="Arial"/>
        <family val="2"/>
      </rPr>
      <t>Agilizar la implementación de la acción dentro de las fechas programadas y allegar los soportes para valorar el estado de avance antes de que se cumpla el plazo de terminación.</t>
    </r>
  </si>
  <si>
    <t>Radicado 3-2025-12794 del 15/12/2025
PDF “INFORME SUBSIDIOS Firmado.pdf”</t>
  </si>
  <si>
    <r>
      <rPr>
        <b/>
        <sz val="10"/>
        <color theme="1"/>
        <rFont val="Arial"/>
        <family val="2"/>
      </rPr>
      <t>CORTE DEL SEGUIMIENTO Y EVALUACION</t>
    </r>
    <r>
      <rPr>
        <sz val="10"/>
        <color theme="1"/>
        <rFont val="Arial"/>
        <family val="2"/>
      </rPr>
      <t xml:space="preserve">
30 de noviembre de 2025
</t>
    </r>
    <r>
      <rPr>
        <b/>
        <sz val="10"/>
        <color theme="1"/>
        <rFont val="Arial"/>
        <family val="2"/>
      </rPr>
      <t xml:space="preserve">
EVIDENCIAS
</t>
    </r>
    <r>
      <rPr>
        <sz val="10"/>
        <color theme="1"/>
        <rFont val="Arial"/>
        <family val="2"/>
      </rPr>
      <t xml:space="preserve">Radicado 3-2025-12794 del 15/12/2025
PDF “Acta No. 118 Comite Fiduciario 17-07-2025 Firmada.pdf”
PDF “Acta No. 119 Comite Fiduciario 22-07-2025 Firmada.pdf”
PDF “Acta No. 120Comite Fiduciario 24-07-2025 Firmada.pdf”
</t>
    </r>
    <r>
      <rPr>
        <b/>
        <sz val="10"/>
        <color theme="1"/>
        <rFont val="Arial"/>
        <family val="2"/>
      </rPr>
      <t>UBICACIÓN DE LAS EVIDENCIAS</t>
    </r>
    <r>
      <rPr>
        <sz val="10"/>
        <color theme="1"/>
        <rFont val="Arial"/>
        <family val="2"/>
      </rPr>
      <t xml:space="preserve">
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amp;newTargetListUrl=%2Fsites%2FOficinadeControlInterno%2FVIGENCIA%202025&amp;viewpath=%2Fsites%2FOficinadeControlInterno%2FVIGENCIA%202025%2FForms%2FAllItems%2Easpx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Se aporta como evidencia el radicado 3-2025-12794, en donde se allegan las actas No. 118, 119 y 120 del comité fiduciario: FIDEICOMISO P.A. PLAN TERRAZAS del 17, 22 y 24 de julio de 2025 donde se trataron temas del plan terrazas como: la contratación derivada del proyecto, presentación de defensa judicial del proyecto, informes mensuales del fideicomiso, informes financieros de la contratación, entre otros.
</t>
    </r>
    <r>
      <rPr>
        <b/>
        <sz val="10"/>
        <color theme="1"/>
        <rFont val="Arial"/>
        <family val="2"/>
      </rPr>
      <t>AVANCE PORCENTUAL</t>
    </r>
    <r>
      <rPr>
        <sz val="10"/>
        <color theme="1"/>
        <rFont val="Arial"/>
        <family val="2"/>
      </rPr>
      <t xml:space="preserve">
27,27%
</t>
    </r>
    <r>
      <rPr>
        <b/>
        <sz val="10"/>
        <color theme="1"/>
        <rFont val="Arial"/>
        <family val="2"/>
      </rPr>
      <t>CONCEPTO</t>
    </r>
    <r>
      <rPr>
        <sz val="10"/>
        <color theme="1"/>
        <rFont val="Arial"/>
        <family val="2"/>
      </rPr>
      <t xml:space="preserve">
Se conceptúa la acción </t>
    </r>
    <r>
      <rPr>
        <b/>
        <sz val="10"/>
        <color theme="1"/>
        <rFont val="Arial"/>
        <family val="2"/>
      </rPr>
      <t xml:space="preserve">EN EJECUCIÓN – CON AVANCES - DENTRO DE LOS TÉRMINOS y HALLAZGO ABIERTO
</t>
    </r>
    <r>
      <rPr>
        <sz val="10"/>
        <color theme="1"/>
        <rFont val="Arial"/>
        <family val="2"/>
      </rPr>
      <t xml:space="preserve">
</t>
    </r>
    <r>
      <rPr>
        <b/>
        <sz val="10"/>
        <color theme="1"/>
        <rFont val="Arial"/>
        <family val="2"/>
      </rPr>
      <t>RECOMENDACIÓN</t>
    </r>
    <r>
      <rPr>
        <sz val="10"/>
        <color theme="1"/>
        <rFont val="Arial"/>
        <family val="2"/>
      </rPr>
      <t xml:space="preserve">
Garantizar la realización de los 8 informes faltantes dentro de los términos establecidos en el Plan de Mejoramiento, teniendo en cuenta el propósito de la acción, la cual es la  recuperación de los anticipos entregados en los contratos de obra e interventoría que se encuentran en presunto incumplimiento y realizar seguimiento a los procesos de incumplimiento que adelante la CVP.
</t>
    </r>
    <r>
      <rPr>
        <b/>
        <sz val="10"/>
        <color theme="1"/>
        <rFont val="Arial"/>
        <family val="2"/>
      </rPr>
      <t>CORTE DEL SEGUIMIENTO Y EVALUACION</t>
    </r>
    <r>
      <rPr>
        <sz val="10"/>
        <color theme="1"/>
        <rFont val="Arial"/>
        <family val="2"/>
      </rPr>
      <t xml:space="preserve">
31 de agosto de 2025
</t>
    </r>
    <r>
      <rPr>
        <b/>
        <sz val="10"/>
        <color theme="1"/>
        <rFont val="Arial"/>
        <family val="2"/>
      </rPr>
      <t>EVIDENCIAS</t>
    </r>
    <r>
      <rPr>
        <sz val="10"/>
        <color theme="1"/>
        <rFont val="Arial"/>
        <family val="2"/>
      </rPr>
      <t xml:space="preserve">
No se cuenta con soportes de avance para la valoración al presente corte
</t>
    </r>
    <r>
      <rPr>
        <b/>
        <sz val="10"/>
        <color theme="1"/>
        <rFont val="Arial"/>
        <family val="2"/>
      </rPr>
      <t>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No se realiza valoración toda vez que a la fecha no se cuenta con soportes debido a que la acción fue suscrita a partir del 14 de julio de 2025.
</t>
    </r>
    <r>
      <rPr>
        <b/>
        <sz val="10"/>
        <color theme="1"/>
        <rFont val="Arial"/>
        <family val="2"/>
      </rPr>
      <t xml:space="preserve">
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 </t>
    </r>
    <r>
      <rPr>
        <b/>
        <sz val="10"/>
        <color theme="1"/>
        <rFont val="Arial"/>
        <family val="2"/>
      </rPr>
      <t>SIN INICIAR – DENTRO DE TÉRMINOS y HALLAZGO ABIERTO.</t>
    </r>
  </si>
  <si>
    <t>Radicado 3-2025-12794 del 15/12/2025
PDF “Acta No. 118 Comite Fiduciario 17-07-2025 Firmada.pdf”
PDF “Acta No. 119 Comite Fiduciario 22-07-2025 Firmada.pdf”
PDF “Acta No. 120Comite Fiduciario 24-07-2025 Firmada.pdf”</t>
  </si>
  <si>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Radicado 3-2025-12794 del 15/12/2025
PDF “01_2-2025-64781 JUAN CARLOS PULIDO.pdf”
PDF “02_2-2025-66903 JORGE ELIECER ROJAS.pdf”
PDF “03_2-2025-67412 JAIME DE JESUS MACIAS.pdf”
PDF “04_2-2025-67413 SANDRA PATRICIA DIAZ.pdf”
PDF “05_2-2025-67414 YORKS ALEJANDRO GUEVARA.pdf”
</t>
    </r>
    <r>
      <rPr>
        <b/>
        <sz val="10"/>
        <color theme="1"/>
        <rFont val="Arial"/>
        <family val="2"/>
      </rPr>
      <t>UBICACIÓN DE LAS EVIDENCIAS</t>
    </r>
    <r>
      <rPr>
        <sz val="10"/>
        <color theme="1"/>
        <rFont val="Arial"/>
        <family val="2"/>
      </rPr>
      <t xml:space="preserve">
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amp;newTargetListUrl=%2Fsites%2FOficinadeControlInterno%2FVIGENCIA%202025&amp;viewpath=%2Fsites%2FOficinadeControlInterno%2FVIGENCIA%202025%2FForms%2FAllItems%2Easpx
Equipo asignado al Jefe de la Oficina de Control Interno carpeta  \\192.168.6.11\Control-Interno\2025\Plan de Mejoramiento CB y CGR
Sistema Integrado de Gestión Documental SIGA
</t>
    </r>
    <r>
      <rPr>
        <b/>
        <sz val="10"/>
        <color theme="1"/>
        <rFont val="Arial"/>
        <family val="2"/>
      </rPr>
      <t xml:space="preserve">VALORACIÓN DE LAS EVIDENCIAS
</t>
    </r>
    <r>
      <rPr>
        <sz val="10"/>
        <color theme="1"/>
        <rFont val="Arial"/>
        <family val="2"/>
      </rPr>
      <t xml:space="preserve">Se aporta como evidencia el radicado 3-2025-12794, en donde se allegan las comunicaciones de solicitud de subsanación de renuncia de 5 familias beneficiarias, en donde se les indica que la renuncia debe firmarse por cada uno de los mayores de edad que conviven en dicha vivienda. Sin embargo, estas evidencias guardan relación con la acción descrita ni están relacionadas con la causa y hallazgos encontrados.
</t>
    </r>
    <r>
      <rPr>
        <b/>
        <sz val="10"/>
        <color theme="1"/>
        <rFont val="Arial"/>
        <family val="2"/>
      </rPr>
      <t>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 </t>
    </r>
    <r>
      <rPr>
        <b/>
        <sz val="10"/>
        <color theme="1"/>
        <rFont val="Arial"/>
        <family val="2"/>
      </rPr>
      <t>EN EJECUCIÓN – SIN AVANCES - DENTRO DE LOS TÉRMINOS y HALLAZGO ABIERTO</t>
    </r>
    <r>
      <rPr>
        <sz val="10"/>
        <color theme="1"/>
        <rFont val="Arial"/>
        <family val="2"/>
      </rPr>
      <t xml:space="preserve">
</t>
    </r>
    <r>
      <rPr>
        <b/>
        <sz val="10"/>
        <color theme="1"/>
        <rFont val="Arial"/>
        <family val="2"/>
      </rPr>
      <t>RECOMENDACIÓN</t>
    </r>
    <r>
      <rPr>
        <sz val="10"/>
        <color theme="1"/>
        <rFont val="Arial"/>
        <family val="2"/>
      </rPr>
      <t xml:space="preserve">
Verificar, soportar y remitir las evidencias que demuestren las acciones avances encaminados a determinar cómo resolvió la SDHT las renuncias “improcedentes” de los beneficiarios con CHIP AAA0146XBNX y CHIP AAA004MTDD, dando respuesta a los beneficiarios de forma y de fondo.
'</t>
    </r>
    <r>
      <rPr>
        <b/>
        <sz val="10"/>
        <color theme="1"/>
        <rFont val="Arial"/>
        <family val="2"/>
      </rPr>
      <t>CORTE DEL SEGUIMIENTO Y EVALUACION</t>
    </r>
    <r>
      <rPr>
        <sz val="10"/>
        <color theme="1"/>
        <rFont val="Arial"/>
        <family val="2"/>
      </rPr>
      <t xml:space="preserve">
31 de agosto de 2025
</t>
    </r>
    <r>
      <rPr>
        <b/>
        <sz val="10"/>
        <color theme="1"/>
        <rFont val="Arial"/>
        <family val="2"/>
      </rPr>
      <t>EVIDENCIAS</t>
    </r>
    <r>
      <rPr>
        <sz val="10"/>
        <color theme="1"/>
        <rFont val="Arial"/>
        <family val="2"/>
      </rPr>
      <t xml:space="preserve">
No se cuenta con soportes de avance para la valoración al presente corte
</t>
    </r>
    <r>
      <rPr>
        <b/>
        <sz val="10"/>
        <color theme="1"/>
        <rFont val="Arial"/>
        <family val="2"/>
      </rPr>
      <t>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No se realiza valoración toda vez que a la fecha no se cuenta con soportes debido a que la acción fue suscrita a partir del 14 de julio de 2025.
</t>
    </r>
    <r>
      <rPr>
        <b/>
        <sz val="10"/>
        <color theme="1"/>
        <rFont val="Arial"/>
        <family val="2"/>
      </rPr>
      <t xml:space="preserve">
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 </t>
    </r>
    <r>
      <rPr>
        <b/>
        <sz val="10"/>
        <color theme="1"/>
        <rFont val="Arial"/>
        <family val="2"/>
      </rPr>
      <t>SIN INICIAR – DENTRO DE TÉRMINOS y HALLAZGO ABIERTO.</t>
    </r>
  </si>
  <si>
    <t>Radicado 3-2025-12794 del 15/12/2025
PDF “01_2-2025-64781 JUAN CARLOS PULIDO.pdf”
PDF “02_2-2025-66903 JORGE ELIECER ROJAS.pdf”
PDF “03_2-2025-67412 JAIME DE JESUS MACIAS.pdf”
PDF “04_2-2025-67413 SANDRA PATRICIA DIAZ.pdf”
PDF “05_2-2025-67414 YORKS ALEJANDRO GUEVARA.pdf”</t>
  </si>
  <si>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Radicado 3-2025-12794 del 15/12/2025
PDF “01_2-2025-64781 JUAN CARLOS PULIDO.pdf”
PDF “02_2-2025-66903 JORGE ELIECER ROJAS.pdf”
PDF “03_2-2025-67412 JAIME DE JESUS MACIAS.pdf”
PDF “04_2-2025-67413 SANDRA PATRICIA DIAZ.pdf”
PDF “05_2-2025-67414 YORKS ALEJANDRO GUEVARA.pdf”
</t>
    </r>
    <r>
      <rPr>
        <b/>
        <sz val="10"/>
        <color theme="1"/>
        <rFont val="Arial"/>
        <family val="2"/>
      </rPr>
      <t xml:space="preserve">UBICACIÓN DE LAS EVIDENCIAS
</t>
    </r>
    <r>
      <rPr>
        <sz val="10"/>
        <color theme="1"/>
        <rFont val="Arial"/>
        <family val="2"/>
      </rPr>
      <t xml:space="preserve">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amp;newTargetListUrl=%2Fsites%2FOficinadeControlInterno%2FVIGENCIA%202025&amp;viewpath=%2Fsites%2FOficinadeControlInterno%2FVIGENCIA%202025%2FForms%2FAllItems%2Easpx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Se aporta como evidencia el radicado 3-2025-12794, en donde se allegan las comunicaciones de solicitud de subsanación de renuncia de 5 familias beneficiarias, en donde se les indica que la renuncia debe firmarse por cada uno de los mayores de edad que conviven en dicha vivienda. Sin embargo, estas evidencias guardan relación con la acción descrita ni están relacionadas con la causa y hallazgos encontrados.
</t>
    </r>
    <r>
      <rPr>
        <b/>
        <sz val="10"/>
        <color theme="1"/>
        <rFont val="Arial"/>
        <family val="2"/>
      </rPr>
      <t>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t>
    </r>
    <r>
      <rPr>
        <b/>
        <sz val="10"/>
        <color theme="1"/>
        <rFont val="Arial"/>
        <family val="2"/>
      </rPr>
      <t xml:space="preserve"> EN EJECUCIÓN – SIN AVANCES - DENTRO DE LOS TÉRMINOS y HALLAZGO ABIERTO</t>
    </r>
    <r>
      <rPr>
        <sz val="10"/>
        <color theme="1"/>
        <rFont val="Arial"/>
        <family val="2"/>
      </rPr>
      <t xml:space="preserve">
</t>
    </r>
    <r>
      <rPr>
        <b/>
        <sz val="10"/>
        <color theme="1"/>
        <rFont val="Arial"/>
        <family val="2"/>
      </rPr>
      <t>RECOMENDACIÓN</t>
    </r>
    <r>
      <rPr>
        <sz val="10"/>
        <color theme="1"/>
        <rFont val="Arial"/>
        <family val="2"/>
      </rPr>
      <t xml:space="preserve">
Verificar, soportar y remitir las evidencias que demuestren las acciones avances encaminados a determinar cómo resolvió la SDHT las renuncias “improcedentes” de los beneficiarios con CHIP AAA004MTDD, dando respuesta a los beneficiarios de forma y de fondo.
'</t>
    </r>
    <r>
      <rPr>
        <b/>
        <sz val="10"/>
        <color theme="1"/>
        <rFont val="Arial"/>
        <family val="2"/>
      </rPr>
      <t>CORTE DEL SEGUIMIENTO Y EVALUACION</t>
    </r>
    <r>
      <rPr>
        <sz val="10"/>
        <color theme="1"/>
        <rFont val="Arial"/>
        <family val="2"/>
      </rPr>
      <t xml:space="preserve">
31 de agosto de 2025
</t>
    </r>
    <r>
      <rPr>
        <b/>
        <sz val="10"/>
        <color theme="1"/>
        <rFont val="Arial"/>
        <family val="2"/>
      </rPr>
      <t>EVIDENCIAS</t>
    </r>
    <r>
      <rPr>
        <sz val="10"/>
        <color theme="1"/>
        <rFont val="Arial"/>
        <family val="2"/>
      </rPr>
      <t xml:space="preserve">
No se cuenta con soportes de avance para la valoración al presente corte
</t>
    </r>
    <r>
      <rPr>
        <b/>
        <sz val="10"/>
        <color theme="1"/>
        <rFont val="Arial"/>
        <family val="2"/>
      </rPr>
      <t>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No se realiza valoración toda vez que a la fecha no se cuenta con soportes debido a que la acción fue suscrita a partir del 14 de julio de 2025.
</t>
    </r>
    <r>
      <rPr>
        <b/>
        <sz val="10"/>
        <color theme="1"/>
        <rFont val="Arial"/>
        <family val="2"/>
      </rPr>
      <t xml:space="preserve">
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 </t>
    </r>
    <r>
      <rPr>
        <b/>
        <sz val="10"/>
        <color theme="1"/>
        <rFont val="Arial"/>
        <family val="2"/>
      </rPr>
      <t>SIN INICIAR – DENTRO DE TÉRMINOS y HALLAZGO ABIERTO.</t>
    </r>
  </si>
  <si>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Radicado 3-2025-12794 del 15/12/2025
PDF “09-10-2025 Reunion seguimiento.pdf”
PDF “12-11-2025 Acta reunión Plan Terrazas grupo 5 y 6_ 9 am.pdf”
PDF “12-11-2025 Acta siniestrados 5,6,y,10_ 2 pm.pdf”
PDF “12-11-2025 Reunion Siniestrados Grupo 5 y 6_ 10 am.pdf”
PDF “13-11-2025 Acta siniestrados PT _ 2 pm.pdf”
PDF “13-11-2025 Acta siniestrados PT_ 10 am.pdf”
PDF “13-11-2025 acta siniestrados PT_ 8 am.pdf”
PDF “14-11-2025 Acta siniestrados PT _ 10 am.pdf”
PDF “14-11-2025 Acta siniestrados PT _ 2 pm.pdf”
PDF “14-11-2025 Acta siniestrados PT_ 8 am.pdf”
</t>
    </r>
    <r>
      <rPr>
        <b/>
        <sz val="10"/>
        <color theme="1"/>
        <rFont val="Arial"/>
        <family val="2"/>
      </rPr>
      <t xml:space="preserve">
UBICACIÓN DE LAS EVIDENCIAS
</t>
    </r>
    <r>
      <rPr>
        <sz val="10"/>
        <color theme="1"/>
        <rFont val="Arial"/>
        <family val="2"/>
      </rPr>
      <t xml:space="preserve">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amp;newTargetListUrl=%2Fsites%2FOficinadeControlInterno%2FVIGENCIA%202025&amp;viewpath=%2Fsites%2FOficinadeControlInterno%2FVIGENCIA%202025%2FForms%2FAllItems%2Easpx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Se aporta como evidencia el radicado 3-2025-12794, en donde se allega el acta de reunión del 9 de octubre de 2025 entre colaboradores de la SDHT y la CVP, en donde se discute la necesidad de crear un dialogo entre las entidades y las viviendas siniestradas durante el proyecto “Plan Terrazas”, se indica que el borrador iniciar se encuentra en verificación y este será remitido por WhatsApp a los integrantes de la reunión para revisión y comentaros.
Posterior a la fecha de la reunión, se evidenciaron 9 actas de socialización por parte de la SDHT y la CVP a 52 familias beneficiarias del plan de acción para dar respuesta definitiva a la situación actual de las viviendas; donde se indica que el primer paso es concertar una visita técnico-social con cada una de las familias afectadas,  dependiendo de cada diagnostico se establecerán rutas y estrategias y finalmente se realizará una reunión adicional para explicar el procedimiento a seguir, lo cual se estaría dando entre los meses de enero y febrero 2026.
</t>
    </r>
    <r>
      <rPr>
        <b/>
        <sz val="10"/>
        <color theme="1"/>
        <rFont val="Arial"/>
        <family val="2"/>
      </rPr>
      <t>AVANCE PORCENTUAL</t>
    </r>
    <r>
      <rPr>
        <sz val="10"/>
        <color theme="1"/>
        <rFont val="Arial"/>
        <family val="2"/>
      </rPr>
      <t xml:space="preserve">
50%
</t>
    </r>
    <r>
      <rPr>
        <b/>
        <sz val="10"/>
        <color theme="1"/>
        <rFont val="Arial"/>
        <family val="2"/>
      </rPr>
      <t>CONCEPTO</t>
    </r>
    <r>
      <rPr>
        <sz val="10"/>
        <color theme="1"/>
        <rFont val="Arial"/>
        <family val="2"/>
      </rPr>
      <t xml:space="preserve">
Se conceptúa la acción</t>
    </r>
    <r>
      <rPr>
        <b/>
        <sz val="10"/>
        <color theme="1"/>
        <rFont val="Arial"/>
        <family val="2"/>
      </rPr>
      <t xml:space="preserve"> EN EJECUCIÓN – CON AVANCES - DENTRO DE LOS TÉRMINOS y HALLAZGO ABIERTO</t>
    </r>
    <r>
      <rPr>
        <sz val="10"/>
        <color theme="1"/>
        <rFont val="Arial"/>
        <family val="2"/>
      </rPr>
      <t xml:space="preserve">
</t>
    </r>
    <r>
      <rPr>
        <b/>
        <sz val="10"/>
        <color theme="1"/>
        <rFont val="Arial"/>
        <family val="2"/>
      </rPr>
      <t>RECOMENDACIÓN</t>
    </r>
    <r>
      <rPr>
        <sz val="10"/>
        <color theme="1"/>
        <rFont val="Arial"/>
        <family val="2"/>
      </rPr>
      <t xml:space="preserve">
Dar celeridad a la formalización de las visitas y establecer con prontitud el plan de acción a tomar para definir la situación de las familias afectadas.
'</t>
    </r>
    <r>
      <rPr>
        <b/>
        <sz val="10"/>
        <color theme="1"/>
        <rFont val="Arial"/>
        <family val="2"/>
      </rPr>
      <t>CORTE DEL SEGUIMIENTO Y EVALUACION</t>
    </r>
    <r>
      <rPr>
        <sz val="10"/>
        <color theme="1"/>
        <rFont val="Arial"/>
        <family val="2"/>
      </rPr>
      <t xml:space="preserve">
31 de agosto de 2025
</t>
    </r>
    <r>
      <rPr>
        <b/>
        <sz val="10"/>
        <color theme="1"/>
        <rFont val="Arial"/>
        <family val="2"/>
      </rPr>
      <t>EVIDENCIAS</t>
    </r>
    <r>
      <rPr>
        <sz val="10"/>
        <color theme="1"/>
        <rFont val="Arial"/>
        <family val="2"/>
      </rPr>
      <t xml:space="preserve">
No se cuenta con soportes de avance para la valoración al presente corte
</t>
    </r>
    <r>
      <rPr>
        <b/>
        <sz val="10"/>
        <color theme="1"/>
        <rFont val="Arial"/>
        <family val="2"/>
      </rPr>
      <t>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No se realiza valoración toda vez que a la fecha no se cuenta con soportes debido a que la acción fue suscrita a partir del 14 de julio de 2025.
</t>
    </r>
    <r>
      <rPr>
        <b/>
        <sz val="10"/>
        <color theme="1"/>
        <rFont val="Arial"/>
        <family val="2"/>
      </rPr>
      <t xml:space="preserve">
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 </t>
    </r>
    <r>
      <rPr>
        <b/>
        <sz val="10"/>
        <color theme="1"/>
        <rFont val="Arial"/>
        <family val="2"/>
      </rPr>
      <t>SIN INICIAR – DENTRO DE TÉRMINOS y HALLAZGO ABIERTO.</t>
    </r>
  </si>
  <si>
    <t>Radicado 3-2025-12794 del 15/12/2025
PDF “09-10-2025 Reunion seguimiento.pdf”
PDF “12-11-2025 Acta reunión Plan Terrazas grupo 5 y 6_ 9 am.pdf”
PDF “12-11-2025 Acta siniestrados 5,6,y,10_ 2 pm.pdf”
PDF “12-11-2025 Reunion Siniestrados Grupo 5 y 6_ 10 am.pdf”
PDF “13-11-2025 Acta siniestrados PT _ 2 pm.pdf”
PDF “13-11-2025 Acta siniestrados PT_ 10 am.pdf”
PDF “13-11-2025 acta siniestrados PT_ 8 am.pdf”
PDF “14-11-2025 Acta siniestrados PT _ 10 am.pdf”
PDF “14-11-2025 Acta siniestrados PT _ 2 pm.pdf”
PDF “14-11-2025 Acta siniestrados PT_ 8 am.pdf”</t>
  </si>
  <si>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Radicado 3-2025-12794 del 15/12/2025
PDF “INFORME SUBSIDIOS Firmado.pdf”
</t>
    </r>
    <r>
      <rPr>
        <b/>
        <sz val="10"/>
        <color theme="1"/>
        <rFont val="Arial"/>
        <family val="2"/>
      </rPr>
      <t>UBICACIÓN DE LAS EVIDENCIAS</t>
    </r>
    <r>
      <rPr>
        <sz val="10"/>
        <color theme="1"/>
        <rFont val="Arial"/>
        <family val="2"/>
      </rPr>
      <t xml:space="preserve">
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amp;newTargetListUrl=%2Fsites%2FOficinadeControlInterno%2FVIGENCIA%202025&amp;viewpath=%2Fsites%2FOficinadeControlInterno%2FVIGENCIA%202025%2FForms%2FAllItems%2Easpx
Equipo asignado al Jefe de la Oficina de Control Interno carpeta  \\192.168.6.11\Control-Interno\2025\Plan de Mejoramiento CB y CGR
Sistema Integrado de Gestión Documental SIGA
</t>
    </r>
    <r>
      <rPr>
        <b/>
        <sz val="10"/>
        <color theme="1"/>
        <rFont val="Arial"/>
        <family val="2"/>
      </rPr>
      <t xml:space="preserve">VALORACIÓN DE LAS EVIDENCIAS
</t>
    </r>
    <r>
      <rPr>
        <sz val="10"/>
        <color theme="1"/>
        <rFont val="Arial"/>
        <family val="2"/>
      </rPr>
      <t xml:space="preserve">Se aporta como evidencia el radicado 3-2025-12794, en donde se allega “informe de subsidios” del proyecto piloto plan terrazas con fecha de realización del 30 de octubre de 2025, donde se relacionan la cantidad de subsidios asignados, la cantidad de resoluciones expedidas, los grupos de obra con sus números de contrato y se relacionan los beneficiaros por cada uno de los grupos de obra. Sin embargo, no se observa la relación entre el soporte y la acción, puesto que no es posible evidenciar que los órganos de gobernanza del patrimonio autónomo pongan en conocimiento de las autoridades competentes la situación presentada de dar inicio al contrato sin los requisitos de ejecución.
</t>
    </r>
    <r>
      <rPr>
        <b/>
        <sz val="10"/>
        <color theme="1"/>
        <rFont val="Arial"/>
        <family val="2"/>
      </rPr>
      <t xml:space="preserve">AVANCE PORCENTUAL
</t>
    </r>
    <r>
      <rPr>
        <sz val="10"/>
        <color theme="1"/>
        <rFont val="Arial"/>
        <family val="2"/>
      </rPr>
      <t xml:space="preserve">0%
</t>
    </r>
    <r>
      <rPr>
        <b/>
        <sz val="10"/>
        <color theme="1"/>
        <rFont val="Arial"/>
        <family val="2"/>
      </rPr>
      <t>CONCEPTO</t>
    </r>
    <r>
      <rPr>
        <sz val="10"/>
        <color theme="1"/>
        <rFont val="Arial"/>
        <family val="2"/>
      </rPr>
      <t xml:space="preserve">
Se conceptúa la acción </t>
    </r>
    <r>
      <rPr>
        <b/>
        <sz val="10"/>
        <color theme="1"/>
        <rFont val="Arial"/>
        <family val="2"/>
      </rPr>
      <t xml:space="preserve">SIN INICIAR – SIN AVANCES - DENTRO DE LOS TÉRMINOS y HALLAZGO ABIERTO
</t>
    </r>
    <r>
      <rPr>
        <sz val="10"/>
        <color theme="1"/>
        <rFont val="Arial"/>
        <family val="2"/>
      </rPr>
      <t xml:space="preserve">
</t>
    </r>
    <r>
      <rPr>
        <b/>
        <sz val="10"/>
        <color theme="1"/>
        <rFont val="Arial"/>
        <family val="2"/>
      </rPr>
      <t>RECOMENDACIÓN</t>
    </r>
    <r>
      <rPr>
        <sz val="10"/>
        <color theme="1"/>
        <rFont val="Arial"/>
        <family val="2"/>
      </rPr>
      <t xml:space="preserve">
Garantizar que los soportes allegados guarden relación con la acción, que permitan evidenciar de forma directa y clara la gestión realizada por las dependencias, que sea clara, concisa y confiable.
'</t>
    </r>
    <r>
      <rPr>
        <b/>
        <sz val="10"/>
        <color theme="1"/>
        <rFont val="Arial"/>
        <family val="2"/>
      </rPr>
      <t>CORTE DEL SEGUIMIENTO Y EVALUACION</t>
    </r>
    <r>
      <rPr>
        <sz val="10"/>
        <color theme="1"/>
        <rFont val="Arial"/>
        <family val="2"/>
      </rPr>
      <t xml:space="preserve">
31 de agosto de 2025
</t>
    </r>
    <r>
      <rPr>
        <b/>
        <sz val="10"/>
        <color theme="1"/>
        <rFont val="Arial"/>
        <family val="2"/>
      </rPr>
      <t>EVIDENCIAS</t>
    </r>
    <r>
      <rPr>
        <sz val="10"/>
        <color theme="1"/>
        <rFont val="Arial"/>
        <family val="2"/>
      </rPr>
      <t xml:space="preserve">
No se cuenta con soportes de avance para la valoración al presente corte
</t>
    </r>
    <r>
      <rPr>
        <b/>
        <sz val="10"/>
        <color theme="1"/>
        <rFont val="Arial"/>
        <family val="2"/>
      </rPr>
      <t>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No se realiza valoración toda vez que a la fecha no se cuenta con soportes debido a que la acción fue suscrita a partir del 14 de julio de 2025.
</t>
    </r>
    <r>
      <rPr>
        <b/>
        <sz val="10"/>
        <color theme="1"/>
        <rFont val="Arial"/>
        <family val="2"/>
      </rPr>
      <t xml:space="preserve">
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 </t>
    </r>
    <r>
      <rPr>
        <b/>
        <sz val="10"/>
        <color theme="1"/>
        <rFont val="Arial"/>
        <family val="2"/>
      </rPr>
      <t>SIN INICIAR – DENTRO DE TÉRMINOS y HALLAZGO ABIERTO.</t>
    </r>
  </si>
  <si>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Radicado 3-2025-12898 del 17/12/2025
PDF “9 INF SUPV CTO1752-2024 octubre2025.pdf”
PDF “10 INF SUPV CTO1752-2024 noviembre2025 (Parcial).pdf”
PDF “6 INF SUPV CTO1749-2024 octubre2025.pdf”
PDF “21112025_INFORME_SUPERVISION_NOVIEMBRE_SUBA_1_VBO (Parcial).pdf”
PDF “6 INF SUPV CTO1756-2024 octubre2025.pdf”
PDF “INF_SUP_NOVIEMBRE_CTO_1756-2024_VBO_21112025..pdf”
26 PDF soporte que incluyen actas de suspensión, comités de obra, comités de seguimiento, prorrogas, entre otros.
</t>
    </r>
    <r>
      <rPr>
        <b/>
        <sz val="10"/>
        <color theme="1"/>
        <rFont val="Arial"/>
        <family val="2"/>
      </rPr>
      <t>UBICACIÓN DE LAS EVIDENCIAS</t>
    </r>
    <r>
      <rPr>
        <sz val="10"/>
        <color theme="1"/>
        <rFont val="Arial"/>
        <family val="2"/>
      </rPr>
      <t xml:space="preserve">
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amp;newTargetListUrl=%2Fsites%2FOficinadeControlInterno%2FVIGENCIA%202025&amp;viewpath=%2Fsites%2FOficinadeControlInterno%2FVIGENCIA%202025%2FForms%2FAllItems%2Easpx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Se aporta como evidencia el radicado 3-2025-12898, en donde se allegan los informes de supervisión no. 9 y 10 del Contrato interventoría 1752 de 2024 (contrato obra 1761 de 2024) informes 6 y 7 del Contrato interventoría 1749 de 2024 (contrato obra 1757 de 2024) e informes 6 y 7 del Contrato interventoría 1756 de 2024 (contrato obra 1758 de 2024).
Adicionalmente se allegan los documentos soporte de cada uno de los contratos mencionados.
</t>
    </r>
    <r>
      <rPr>
        <b/>
        <sz val="10"/>
        <color theme="1"/>
        <rFont val="Arial"/>
        <family val="2"/>
      </rPr>
      <t>AVANCE PORCENTUAL</t>
    </r>
    <r>
      <rPr>
        <sz val="10"/>
        <color theme="1"/>
        <rFont val="Arial"/>
        <family val="2"/>
      </rPr>
      <t xml:space="preserve">
100%
</t>
    </r>
    <r>
      <rPr>
        <b/>
        <sz val="10"/>
        <color theme="1"/>
        <rFont val="Arial"/>
        <family val="2"/>
      </rPr>
      <t>CONCEPTO</t>
    </r>
    <r>
      <rPr>
        <sz val="10"/>
        <color theme="1"/>
        <rFont val="Arial"/>
        <family val="2"/>
      </rPr>
      <t xml:space="preserve">
Se conceptúa la acción </t>
    </r>
    <r>
      <rPr>
        <b/>
        <sz val="10"/>
        <color theme="1"/>
        <rFont val="Arial"/>
        <family val="2"/>
      </rPr>
      <t>CUMPLIDA - DENTRO DE LOS TÉRMINOS y HALLAZGO PARA CIERRE DE LA CONTRALORÍA</t>
    </r>
  </si>
  <si>
    <t>Radicado 3-2025-12898 del 17/12/2025
PDF “9 INF SUPV CTO1752-2024 octubre2025.pdf”
PDF “10 INF SUPV CTO1752-2024 noviembre2025 (Parcial).pdf”
PDF “6 INF SUPV CTO1749-2024 octubre2025.pdf”
PDF “21112025_INFORME_SUPERVISION_NOVIEMBRE_SUBA_1_VBO (Parcial).pdf”
PDF “6 INF SUPV CTO1756-2024 octubre2025.pdf”
PDF “INF_SUP_NOVIEMBRE_CTO_1756-2024_VBO_21112025..pdf”
26 PDF soporte que incluyen actas de suspensión, comités de obra, comités de seguimiento, prorrogas, entre otros.</t>
  </si>
  <si>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Radicado 3-2025-11874 del 26/11/2025
Radicado 3-2025-12898 del 17/12/2025
PDF “Seguimiento SECOP II CTO 1176 DE 2022.pdf”
PDF “CTO 1279 de 2022 Seguimiento SECOP.pdf”
PDF “COT 1278 de 2022 Seguimiento SECOP.pdf”
</t>
    </r>
    <r>
      <rPr>
        <b/>
        <sz val="10"/>
        <color theme="1"/>
        <rFont val="Arial"/>
        <family val="2"/>
      </rPr>
      <t xml:space="preserve">UBICACIÓN DE LAS EVIDENCIAS
</t>
    </r>
    <r>
      <rPr>
        <sz val="10"/>
        <color theme="1"/>
        <rFont val="Arial"/>
        <family val="2"/>
      </rPr>
      <t xml:space="preserve">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amp;newTargetListUrl=%2Fsites%2FOficinadeControlInterno%2FVIGENCIA%202025&amp;viewpath=%2Fsites%2FOficinadeControlInterno%2FVIGENCIA%202025%2FForms%2FAllItems%2Easpx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Se aporta como evidencia el radicado 3-2025-11874, el cual contiene el seguimiento realizado por la dependencia y el enlace donde reposan los soportes; Se observó que se publicaron en el SECOP II los soportes de los pagos realizados al contrato CTO 1176 de 2022. Con respecto al CTOS 1289 y 1279 de 2022, no se logró evidenciar ni en el documento proporcionado por la dependencia ni a través del SECOP II la publicación del Acta de terminación.
En el presente análisis si vincula la meta esperada relacionada con la acción y lo avances observados, por lo cual se da un avance del 33,33%
</t>
    </r>
    <r>
      <rPr>
        <b/>
        <sz val="10"/>
        <color theme="1"/>
        <rFont val="Arial"/>
        <family val="2"/>
      </rPr>
      <t>AVANCE PORCENTUAL</t>
    </r>
    <r>
      <rPr>
        <sz val="10"/>
        <color theme="1"/>
        <rFont val="Arial"/>
        <family val="2"/>
      </rPr>
      <t xml:space="preserve">
33,33%
</t>
    </r>
    <r>
      <rPr>
        <b/>
        <sz val="10"/>
        <color theme="1"/>
        <rFont val="Arial"/>
        <family val="2"/>
      </rPr>
      <t>CONCEPTO</t>
    </r>
    <r>
      <rPr>
        <sz val="10"/>
        <color theme="1"/>
        <rFont val="Arial"/>
        <family val="2"/>
      </rPr>
      <t xml:space="preserve">
Se conceptúa la acción </t>
    </r>
    <r>
      <rPr>
        <b/>
        <sz val="10"/>
        <color theme="1"/>
        <rFont val="Arial"/>
        <family val="2"/>
      </rPr>
      <t>EN EJECUCIÓN – CON AVANCES - DENTRO DE LOS TÉRMINOS y HALLAZGO ABIERTO.</t>
    </r>
    <r>
      <rPr>
        <sz val="10"/>
        <color theme="1"/>
        <rFont val="Arial"/>
        <family val="2"/>
      </rPr>
      <t xml:space="preserve">
</t>
    </r>
    <r>
      <rPr>
        <b/>
        <sz val="10"/>
        <color theme="1"/>
        <rFont val="Arial"/>
        <family val="2"/>
      </rPr>
      <t>RECOMENDACIÓN</t>
    </r>
    <r>
      <rPr>
        <sz val="10"/>
        <color theme="1"/>
        <rFont val="Arial"/>
        <family val="2"/>
      </rPr>
      <t xml:space="preserve">
Garantizar la publicación de los documentos faltantes en los términos establecidos en el Plan de Mejoramiento con el fin de dar cumplimiento a la acción.</t>
    </r>
  </si>
  <si>
    <t>Radicado 3-2025-11874 del 26/11/2025
Radicado 3-2025-12898 del 17/12/2025
PDF “Seguimiento SECOP II CTO 1176 DE 2022.pdf”
PDF “CTO 1279 de 2022 Seguimiento SECOP.pdf”
PDF “COT 1278 de 2022 Seguimiento SECOP.pdf”</t>
  </si>
  <si>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Radicado 3-2025-11874 del 26/11/2025
PDF “1128-2023 - Seguimiento con corte a octubre de 2025.pdf”
PDF “1717-2024 - Seguimiento con corte a noviembre de 2025 (acta de terminación).pdf”
PDF “1717-2024 - Seguimiento con corte a octubre de 2025.pdf”
PDF “1728-2024 - Seguimiento con corte a octubre de 2025.pdf”
PDF “1760-2024 - Seguimiento con corte a octubre de 2025.pdf”
PDF “Interventoria Rafael Uribe (1752 2024).pdf”
PDF “Obra Rafael Uribe (1761-2024).pdf”
PDF “Interventoria Suba 1 (1749 2024).pdf”
PDF “Secop Suba 1 (1757 24).pdf”
PDF “Interventoria suba 2 (1756-2024).pdf”
PDF “Secop Suba 2 (1758-25).pdf”
</t>
    </r>
    <r>
      <rPr>
        <b/>
        <sz val="10"/>
        <color theme="1"/>
        <rFont val="Arial"/>
        <family val="2"/>
      </rPr>
      <t>UBICACIÓN DE LAS EVIDENCIAS</t>
    </r>
    <r>
      <rPr>
        <sz val="10"/>
        <color theme="1"/>
        <rFont val="Arial"/>
        <family val="2"/>
      </rPr>
      <t xml:space="preserve">
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amp;newTargetListUrl=%2Fsites%2FOficinadeControlInterno%2FVIGENCIA%202025&amp;viewpath=%2Fsites%2FOficinadeControlInterno%2FVIGENCIA%202025%2FForms%2FAllItems%2Easpx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Se aporta como evidencia el radicado 3-2025-11874, el cual contiene el seguimiento realizado por la dependencia y el enlace donde reposan los soportes; Se observaron en formato PDF las llamadas “impresiones PDF” de la página SECOP de los contratos 1278-2022, 1279-2022, 1128-2023, 1717-2024, 1728-2024, 1760-2024, 1752-2024, 1749-2024, 1757-2024, 1756-2024 y 1758-2025 con cortes de impresión a octubre, noviembre y diciembre; sin embargo, no es posible evidenciar o clarificar los cambios y modificaciones que estos seguimientos están generando en los contratos al interior del SECOP
</t>
    </r>
    <r>
      <rPr>
        <b/>
        <sz val="10"/>
        <color theme="1"/>
        <rFont val="Arial"/>
        <family val="2"/>
      </rPr>
      <t>AVANCE PORCENTUAL</t>
    </r>
    <r>
      <rPr>
        <sz val="10"/>
        <color theme="1"/>
        <rFont val="Arial"/>
        <family val="2"/>
      </rPr>
      <t xml:space="preserve">
30%
</t>
    </r>
    <r>
      <rPr>
        <b/>
        <sz val="10"/>
        <color theme="1"/>
        <rFont val="Arial"/>
        <family val="2"/>
      </rPr>
      <t>CONCEPTO</t>
    </r>
    <r>
      <rPr>
        <sz val="10"/>
        <color theme="1"/>
        <rFont val="Arial"/>
        <family val="2"/>
      </rPr>
      <t xml:space="preserve">
Se conceptúa la acción </t>
    </r>
    <r>
      <rPr>
        <b/>
        <sz val="10"/>
        <color theme="1"/>
        <rFont val="Arial"/>
        <family val="2"/>
      </rPr>
      <t xml:space="preserve">EN EJECUCIÓN – CON AVANCES - DENTRO DE LOS TÉRMINOS y HALLAZGO ABIERTO.
</t>
    </r>
    <r>
      <rPr>
        <sz val="10"/>
        <color theme="1"/>
        <rFont val="Arial"/>
        <family val="2"/>
      </rPr>
      <t xml:space="preserve">
</t>
    </r>
    <r>
      <rPr>
        <b/>
        <sz val="10"/>
        <color theme="1"/>
        <rFont val="Arial"/>
        <family val="2"/>
      </rPr>
      <t>RECOMENDACIÓN</t>
    </r>
    <r>
      <rPr>
        <sz val="10"/>
        <color theme="1"/>
        <rFont val="Arial"/>
        <family val="2"/>
      </rPr>
      <t xml:space="preserve">
Evidenciar y soportar los resultados de los seguimientos que se realizan mensualmente, con el fin de establecer un antes y un después de cada verificación y/o modificación.</t>
    </r>
  </si>
  <si>
    <t>Radicado 3-2025-11874 del 26/11/2025
PDF “1128-2023 - Seguimiento con corte a octubre de 2025.pdf”
PDF “1717-2024 - Seguimiento con corte a noviembre de 2025 (acta de terminación).pdf”
PDF “1717-2024 - Seguimiento con corte a octubre de 2025.pdf”
PDF “1728-2024 - Seguimiento con corte a octubre de 2025.pdf”
PDF “1760-2024 - Seguimiento con corte a octubre de 2025.pdf”
PDF “Interventoria Rafael Uribe (1752 2024).pdf”
PDF “Obra Rafael Uribe (1761-2024).pdf”
PDF “Interventoria Suba 1 (1749 2024).pdf”
PDF “Secop Suba 1 (1757 24).pdf”
PDF “Interventoria suba 2 (1756-2024).pdf”
PDF “Secop Suba 2 (1758-25).pdf”
PDF "20251029 Cargue SECOP CTO 1749-2024 jul-agt-sep2025.pdf"
PDF "20251029 Cargue SECOP CTO 1756-2024 jul-agt-sep2025.pdf"
PDF "COT 1278 de 2022 Seguimiento SECOP.pdf"
CTO 1279 de 2022 Seguimiento SECOP.pdf</t>
  </si>
  <si>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Radicado 3-2025-10230 del 15/10/2025
Radicado 3-2025-10262 del 16/10/2025
Radicado 3-2025-10295 del 16/10/2025
Radicado 3-2025-12619 del 11/12/2025
</t>
    </r>
    <r>
      <rPr>
        <b/>
        <sz val="10"/>
        <color theme="1"/>
        <rFont val="Arial"/>
        <family val="2"/>
      </rPr>
      <t xml:space="preserve">
UBICACIÓN DE LAS EVIDENCIAS
</t>
    </r>
    <r>
      <rPr>
        <sz val="10"/>
        <color theme="1"/>
        <rFont val="Arial"/>
        <family val="2"/>
      </rPr>
      <t xml:space="preserve">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Se aporta como evidencia los radicados mencionados; en los primeros dos radicados se indica que la dependencia “(…) continuará con el proceso de liquidación del Contrato 952-2021, en tanto la competencia para liquidar el mismo por parte de la Secretaría Distrital del Hábitat se vence el 19/ de noviembre de 2025 (…)”. En el tercer radicado se enlistan las actuaciones y gestión de la dependencia para finiquitar la liquidación del contrato en mención
Finalmente, en el ultimo radicado se remite la resolución 1256 del 27 de noviembre de 2025 por la cual “(…) se ordena la liquidación unilateral del contrato de obra número 952 de 2021 suscrito entre Secretaria Distrital del Hábitat y BUILDER COMPANY S.A.S”
</t>
    </r>
    <r>
      <rPr>
        <b/>
        <sz val="10"/>
        <color theme="1"/>
        <rFont val="Arial"/>
        <family val="2"/>
      </rPr>
      <t>AVANCE PORCENTUAL</t>
    </r>
    <r>
      <rPr>
        <sz val="10"/>
        <color theme="1"/>
        <rFont val="Arial"/>
        <family val="2"/>
      </rPr>
      <t xml:space="preserve">
100%
</t>
    </r>
    <r>
      <rPr>
        <b/>
        <sz val="10"/>
        <color theme="1"/>
        <rFont val="Arial"/>
        <family val="2"/>
      </rPr>
      <t>CONCEPTO</t>
    </r>
    <r>
      <rPr>
        <sz val="10"/>
        <color theme="1"/>
        <rFont val="Arial"/>
        <family val="2"/>
      </rPr>
      <t xml:space="preserve">
Se conceptúa la acción </t>
    </r>
    <r>
      <rPr>
        <b/>
        <sz val="10"/>
        <color theme="1"/>
        <rFont val="Arial"/>
        <family val="2"/>
      </rPr>
      <t xml:space="preserve">CUMPLIDA -FUERA DE TERMINOS y HALLAZGO PARA CIERRE DE CONTRALORÍA. </t>
    </r>
    <r>
      <rPr>
        <sz val="10"/>
        <color theme="1"/>
        <rFont val="Arial"/>
        <family val="2"/>
      </rPr>
      <t xml:space="preserve">
</t>
    </r>
    <r>
      <rPr>
        <b/>
        <sz val="10"/>
        <color theme="1"/>
        <rFont val="Arial"/>
        <family val="2"/>
      </rPr>
      <t>OBSERVACIÓN</t>
    </r>
    <r>
      <rPr>
        <sz val="10"/>
        <color theme="1"/>
        <rFont val="Arial"/>
        <family val="2"/>
      </rPr>
      <t xml:space="preserve">
La acción fue finalizada fuera de los términos establecidos en el Plan de Mejoramiento
</t>
    </r>
    <r>
      <rPr>
        <b/>
        <sz val="10"/>
        <color theme="1"/>
        <rFont val="Arial"/>
        <family val="2"/>
      </rPr>
      <t>CORTE DEL SEGUIMIENTO Y EVALUACION</t>
    </r>
    <r>
      <rPr>
        <sz val="10"/>
        <color theme="1"/>
        <rFont val="Arial"/>
        <family val="2"/>
      </rPr>
      <t xml:space="preserve">
31 de agosto de 2025
3-2025-6370
</t>
    </r>
    <r>
      <rPr>
        <b/>
        <sz val="10"/>
        <color theme="1"/>
        <rFont val="Arial"/>
        <family val="2"/>
      </rPr>
      <t>EVIDENCIA</t>
    </r>
    <r>
      <rPr>
        <sz val="10"/>
        <color theme="1"/>
        <rFont val="Arial"/>
        <family val="2"/>
      </rPr>
      <t xml:space="preserve">S
Radicado 3-2025-2387 del 7/03/2025
Radicado 3-2025-5918 del 20/06/2025
Radicado 3-2025-6370 del 04/07/2025
Radicado 3-2025-7654 del 06/08/2025
Radicado 3-2025-9040 del 13/09/2025
Radicado 3-2025-9168 del 17/09/2025
</t>
    </r>
    <r>
      <rPr>
        <b/>
        <sz val="10"/>
        <color theme="1"/>
        <rFont val="Arial"/>
        <family val="2"/>
      </rPr>
      <t xml:space="preserve">
UBICACIÓN DE LAS EVIDENCIAS
</t>
    </r>
    <r>
      <rPr>
        <sz val="10"/>
        <color theme="1"/>
        <rFont val="Arial"/>
        <family val="2"/>
      </rPr>
      <t xml:space="preserve">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Se aporta como evidencia los radicados mencionados; en el primero se hace la remisión del proyecto de acta de liquidación del contrato 952 de 2021, exponiendo las situaciones y razones por las cuales es necesario realizar la liquidación; en el segundo se solicita información a al Subdirección Administrativa, sobre el estado avance de la liquidación del contrato, 3 meses después de la primera comunicación. Se evidencia la gestión por parte de la dependencia encargada de la acción, se establece un avance del 50% y se dará por finalizada la acción una vez se observe el acta de liquidación finalizada y el contrato se encuentre liquidado. 
</t>
    </r>
    <r>
      <rPr>
        <b/>
        <sz val="10"/>
        <color theme="1"/>
        <rFont val="Arial"/>
        <family val="2"/>
      </rPr>
      <t>AVANCE PORCENTUAL</t>
    </r>
    <r>
      <rPr>
        <sz val="10"/>
        <color theme="1"/>
        <rFont val="Arial"/>
        <family val="2"/>
      </rPr>
      <t xml:space="preserve">
50%
</t>
    </r>
    <r>
      <rPr>
        <b/>
        <sz val="10"/>
        <color theme="1"/>
        <rFont val="Arial"/>
        <family val="2"/>
      </rPr>
      <t>CONCEPTO</t>
    </r>
    <r>
      <rPr>
        <sz val="10"/>
        <color theme="1"/>
        <rFont val="Arial"/>
        <family val="2"/>
      </rPr>
      <t xml:space="preserve">
Se conceptúa la acción </t>
    </r>
    <r>
      <rPr>
        <b/>
        <sz val="10"/>
        <color theme="1"/>
        <rFont val="Arial"/>
        <family val="2"/>
      </rPr>
      <t>EN EJECUCIÓN - CON AVANCES  -REZAGADA - DENTRO DE LOS TÉRMINOS y HALLAZGO ABIERTO. ALTO RIESGO DE INCUMPLIMIENTO</t>
    </r>
    <r>
      <rPr>
        <sz val="10"/>
        <color theme="1"/>
        <rFont val="Arial"/>
        <family val="2"/>
      </rPr>
      <t xml:space="preserve">
</t>
    </r>
    <r>
      <rPr>
        <b/>
        <sz val="10"/>
        <color theme="1"/>
        <rFont val="Arial"/>
        <family val="2"/>
      </rPr>
      <t>ALERTA</t>
    </r>
    <r>
      <rPr>
        <sz val="10"/>
        <color theme="1"/>
        <rFont val="Arial"/>
        <family val="2"/>
      </rPr>
      <t xml:space="preserve"> 
Agilizar la implementación de la acción dentro de las fechas programadas y allegar los soportes para valorar el estado de avance antes de que se cumpla el plazo de terminación, toda vez que su incumplimiento potencialmente puede revertir en indagaciones preliminares y responsabilidades disciplinarias.</t>
    </r>
  </si>
  <si>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Radicado 3-2025-12619 del 11/12/2025
PDF “Anexo 5 Minuta de Contrato SDHT-SAMC-002-2025.pdf”
PDF “CO1_PCCNTR_8443042_Firmado.pdf”
PDF “RES 1059 (2).pdf”
PDF “Anexo 5- Minuta del Contrato de Interventoria de obra publica de Infraestructura de Transporte.pdf”
PDF “CO1_PCCNTR_8555836_Firmado.pdf”
</t>
    </r>
    <r>
      <rPr>
        <b/>
        <sz val="10"/>
        <color theme="1"/>
        <rFont val="Arial"/>
        <family val="2"/>
      </rPr>
      <t xml:space="preserve">UBICACIÓN DE LAS EVIDENCIAS
</t>
    </r>
    <r>
      <rPr>
        <sz val="10"/>
        <color theme="1"/>
        <rFont val="Arial"/>
        <family val="2"/>
      </rPr>
      <t xml:space="preserve">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amp;newTargetListUrl=%2Fsites%2FOficinadeControlInterno%2FVIGENCIA%202025&amp;viewpath=%2Fsites%2FOficinadeControlInterno%2FVIGENCIA%202025%2FForms%2FAllItems%2Easpx
Equipo asignado al Jefe de la Oficina de Control Interno carpeta  \\192.168.6.11\Control-Interno\2025\Plan de Mejoramiento CB y CGR
Sistema Integrado de Gestión Documental SIGA
</t>
    </r>
    <r>
      <rPr>
        <b/>
        <sz val="10"/>
        <color theme="1"/>
        <rFont val="Arial"/>
        <family val="2"/>
      </rPr>
      <t xml:space="preserve">VALORACIÓN DE LAS EVIDENCIAS
</t>
    </r>
    <r>
      <rPr>
        <sz val="10"/>
        <color theme="1"/>
        <rFont val="Arial"/>
        <family val="2"/>
      </rPr>
      <t xml:space="preserve">Se aporta como evidencia el radicado 3-2025-12619 en donde se allegan la resolución 1059 del 14 de octubre de 2025 “Por medio de la cual se adjudica el proceso de Selección Abreviada de Menor Cuantía No. SDHT-SAMC-002-2025”, el cual en su anexo 5 de minuta de contrato, en la clausula 2 tiene por objeto “CULMINAR LAS OBRAS EN ESPACIO PÚBLICO Y REPARACIÓN DE REDES DE ALCANTARILLADO PARA EL MEJORAMIENTO INTEGRAL DE BARRIOS, QUE HACEN PARTE DE LOS TERRITORIOS PRIORIZADOS POR LA SECRETARÍA DISTRITAL DEL HÁBITAT EN LA CONURBACIÓN CIUDAD BOLÍVAR – SOACHA”.
Se aporta igualmente el soporte del proceso SDHT-CMA-003-2025 en el SECOP, correspondiente al contrato 1251 de 2025, el cual en su anexo 5 de minuta de contrato, en la cláusula 2 tiene por objeto “REALIZAR LA INTERVENTORÍA INTEGRAL (TÉCNICA, JURÍDICA, SOCIAL, AMBIENTAL, ADMINISTRATIVA Y FINANCIERA) PARA CULMINAR LAS OBRAS EN ESPACIO PÚBLICO Y REPARACION DE REDES DE ALCANTARILLADO PARA EL MEJORAMIENTO INTEGRAL DE BARRIOS, QUE HACEN PARTE DE LOS TERRITORIOS PRIORIZADOS POR LA SECRETARIA DISTRITAL DEL HABITAT EN LA CONURBACIÓN CIUDAD BOLIVAR – SOACHA”.
</t>
    </r>
    <r>
      <rPr>
        <b/>
        <sz val="10"/>
        <color theme="1"/>
        <rFont val="Arial"/>
        <family val="2"/>
      </rPr>
      <t>AVANCE PORCENTUAL</t>
    </r>
    <r>
      <rPr>
        <sz val="10"/>
        <color theme="1"/>
        <rFont val="Arial"/>
        <family val="2"/>
      </rPr>
      <t xml:space="preserve">
100%
</t>
    </r>
    <r>
      <rPr>
        <b/>
        <sz val="10"/>
        <color theme="1"/>
        <rFont val="Arial"/>
        <family val="2"/>
      </rPr>
      <t>CONCEPTO</t>
    </r>
    <r>
      <rPr>
        <sz val="10"/>
        <color theme="1"/>
        <rFont val="Arial"/>
        <family val="2"/>
      </rPr>
      <t xml:space="preserve">
Se conceptúa la acción </t>
    </r>
    <r>
      <rPr>
        <b/>
        <sz val="10"/>
        <color theme="1"/>
        <rFont val="Arial"/>
        <family val="2"/>
      </rPr>
      <t>CUMPLIDA - DENTRO DE LOS TÉRMINOS y HALLAZGO PARA CIERRE DE LA CONTRALORÍA</t>
    </r>
    <r>
      <rPr>
        <sz val="10"/>
        <color theme="1"/>
        <rFont val="Arial"/>
        <family val="2"/>
      </rPr>
      <t xml:space="preserve">
</t>
    </r>
    <r>
      <rPr>
        <b/>
        <sz val="10"/>
        <color theme="1"/>
        <rFont val="Arial"/>
        <family val="2"/>
      </rPr>
      <t>CORTE DEL SEGUIMIENTO Y EVALUACION</t>
    </r>
    <r>
      <rPr>
        <sz val="10"/>
        <color theme="1"/>
        <rFont val="Arial"/>
        <family val="2"/>
      </rPr>
      <t xml:space="preserve">
31 de agosto de 2025
</t>
    </r>
    <r>
      <rPr>
        <b/>
        <sz val="10"/>
        <color theme="1"/>
        <rFont val="Arial"/>
        <family val="2"/>
      </rPr>
      <t>EVIDENCIAS</t>
    </r>
    <r>
      <rPr>
        <sz val="10"/>
        <color theme="1"/>
        <rFont val="Arial"/>
        <family val="2"/>
      </rPr>
      <t xml:space="preserve">
Radicado 3-2025-6370 del 04/07/2025
Radicado 3-2025-5430 del 09/06/2025
</t>
    </r>
    <r>
      <rPr>
        <b/>
        <sz val="10"/>
        <color theme="1"/>
        <rFont val="Arial"/>
        <family val="2"/>
      </rPr>
      <t>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Se aporta como evidencia el radicado en mención, con asunto: “solicitud de proceso de contratación selección abreviada menor cuantía cuyo objeto consiste en: "realizar la culminación de las obras en espacio público y reparación de redes de alcantarillado para el mejoramiento integral de barrios, que hacen parte de los territorios priorizados por la Secretaría Distrital del Hábitat en la conurbación Ciudad Bolívar - Soacha."” Con la finalidad de poder cumplir con la terminación de obras derivadas de los contratos incumplidos 952 y 953 de 2021, por un valor de $419.075.271 en modalidad de contratación: Selección abreviada por menor cuantía.
</t>
    </r>
    <r>
      <rPr>
        <b/>
        <sz val="10"/>
        <color theme="1"/>
        <rFont val="Arial"/>
        <family val="2"/>
      </rPr>
      <t>AVANCE PORCENTUAL</t>
    </r>
    <r>
      <rPr>
        <sz val="10"/>
        <color theme="1"/>
        <rFont val="Arial"/>
        <family val="2"/>
      </rPr>
      <t xml:space="preserve">
50%
</t>
    </r>
    <r>
      <rPr>
        <b/>
        <sz val="10"/>
        <color theme="1"/>
        <rFont val="Arial"/>
        <family val="2"/>
      </rPr>
      <t>CONCEPTO</t>
    </r>
    <r>
      <rPr>
        <sz val="10"/>
        <color theme="1"/>
        <rFont val="Arial"/>
        <family val="2"/>
      </rPr>
      <t xml:space="preserve">
Se conceptúa la acción </t>
    </r>
    <r>
      <rPr>
        <b/>
        <sz val="10"/>
        <color theme="1"/>
        <rFont val="Arial"/>
        <family val="2"/>
      </rPr>
      <t>EN EJECUCIÓN - CON AVANCES  -REZAGADA - DENTRO DE LOS TÉRMINOS y HALLAZGO ABIERTO. ALTO RIESGO DE INCUMPLIMIENTO</t>
    </r>
    <r>
      <rPr>
        <sz val="10"/>
        <color theme="1"/>
        <rFont val="Arial"/>
        <family val="2"/>
      </rPr>
      <t xml:space="preserve">
</t>
    </r>
    <r>
      <rPr>
        <b/>
        <sz val="10"/>
        <color theme="1"/>
        <rFont val="Arial"/>
        <family val="2"/>
      </rPr>
      <t xml:space="preserve">ALERTA 
</t>
    </r>
    <r>
      <rPr>
        <sz val="10"/>
        <color theme="1"/>
        <rFont val="Arial"/>
        <family val="2"/>
      </rPr>
      <t>Agilizar la implementación de la acción dentro de las fechas programadas y allegar los soportes para valorar el estado de avance antes de que se cumpla el plazo de terminación, toda vez que su incumplimiento potencialmente puede revertir en indagaciones preliminares y responsabilidades disciplinarias.</t>
    </r>
  </si>
  <si>
    <t>Radicado 3-2025-6370 del 04/07/2025
Radicado 3-2025-5430 del 09/06/2025
Radicado 3-2025-12619 del 11/12/2025
PDF “Anexo 5 Minuta de Contrato SDHT-SAMC-002-2025.pdf”
PDF “CO1_PCCNTR_8443042_Firmado.pdf”
PDF “RES 1059 (2).pdf”
PDF “Anexo 5- Minuta del Contrato de Interventoria de obra publica de Infraestructura de Transporte.pdf”
PDF “CO1_PCCNTR_8555836_Firmado.pdf”</t>
  </si>
  <si>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Radicado 3-2025-13091 del 19/12/2025
PDF “Piezas Comunicativas Bienes”
</t>
    </r>
    <r>
      <rPr>
        <b/>
        <sz val="10"/>
        <color theme="1"/>
        <rFont val="Arial"/>
        <family val="2"/>
      </rPr>
      <t>UBICACIÓN DE LAS EVIDENCIAS</t>
    </r>
    <r>
      <rPr>
        <sz val="10"/>
        <color theme="1"/>
        <rFont val="Arial"/>
        <family val="2"/>
      </rPr>
      <t xml:space="preserve">
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Se evidencia el radicado 3-2025-13091 en donde se allegan dos piezas comunicativas denominadas “Cierre en Paz” y “Lo que no se controla, se pierda” en donde se aclara la importancia de verificar y consolidad los bienes a carga de los contratistas y funcionarios, y del uso del formato PS02-FO917 “FORMATO TRASLADO O REINTEGRO DE BIENES V1”
</t>
    </r>
    <r>
      <rPr>
        <b/>
        <sz val="10"/>
        <color theme="1"/>
        <rFont val="Arial"/>
        <family val="2"/>
      </rPr>
      <t>AVANCE PORCENTUAL</t>
    </r>
    <r>
      <rPr>
        <sz val="10"/>
        <color theme="1"/>
        <rFont val="Arial"/>
        <family val="2"/>
      </rPr>
      <t xml:space="preserve">
100%
</t>
    </r>
    <r>
      <rPr>
        <b/>
        <sz val="10"/>
        <color theme="1"/>
        <rFont val="Arial"/>
        <family val="2"/>
      </rPr>
      <t>CONCEPTO</t>
    </r>
    <r>
      <rPr>
        <sz val="10"/>
        <color theme="1"/>
        <rFont val="Arial"/>
        <family val="2"/>
      </rPr>
      <t xml:space="preserve">
Se conceptúa la acción </t>
    </r>
    <r>
      <rPr>
        <b/>
        <sz val="10"/>
        <color theme="1"/>
        <rFont val="Arial"/>
        <family val="2"/>
      </rPr>
      <t>CUMPLIDA - DENTRO DE TÉRMINOS y HALLAZGO PARA CIERRE DE LA CONTRALORÍA</t>
    </r>
    <r>
      <rPr>
        <sz val="10"/>
        <color theme="1"/>
        <rFont val="Arial"/>
        <family val="2"/>
      </rPr>
      <t xml:space="preserve">
</t>
    </r>
    <r>
      <rPr>
        <b/>
        <sz val="10"/>
        <color theme="1"/>
        <rFont val="Arial"/>
        <family val="2"/>
      </rPr>
      <t>RECOMENDACIÓN</t>
    </r>
    <r>
      <rPr>
        <sz val="10"/>
        <color theme="1"/>
        <rFont val="Arial"/>
        <family val="2"/>
      </rPr>
      <t xml:space="preserve">
Se recomienda actualizar el formato PS02-FO917 acorde a los cambies institucionales derivados del decreto 510 de 2025. 
Mantener a modo de control la actividad de socializar el uso del formato PS02-FO917 y de la verificación, control y cuidado de los bienes de la entidad.
'</t>
    </r>
    <r>
      <rPr>
        <b/>
        <sz val="10"/>
        <color theme="1"/>
        <rFont val="Arial"/>
        <family val="2"/>
      </rPr>
      <t>CORTE DEL SEGUIMIENTO Y EVALUACION</t>
    </r>
    <r>
      <rPr>
        <sz val="10"/>
        <color theme="1"/>
        <rFont val="Arial"/>
        <family val="2"/>
      </rPr>
      <t xml:space="preserve">
31 de agosto de 2025
</t>
    </r>
    <r>
      <rPr>
        <b/>
        <sz val="10"/>
        <color theme="1"/>
        <rFont val="Arial"/>
        <family val="2"/>
      </rPr>
      <t>EVIDENCIAS</t>
    </r>
    <r>
      <rPr>
        <sz val="10"/>
        <color theme="1"/>
        <rFont val="Arial"/>
        <family val="2"/>
      </rPr>
      <t xml:space="preserve">
No se cuenta con soportes de avance para la valoración al presente corte.
</t>
    </r>
    <r>
      <rPr>
        <b/>
        <sz val="10"/>
        <color theme="1"/>
        <rFont val="Arial"/>
        <family val="2"/>
      </rPr>
      <t>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 xml:space="preserve">VALORACIÓN DE LAS EVIDENCIAS
</t>
    </r>
    <r>
      <rPr>
        <sz val="10"/>
        <color theme="1"/>
        <rFont val="Arial"/>
        <family val="2"/>
      </rPr>
      <t xml:space="preserve">No se allegaron soportes, no es posible establecer un grado de avance.
</t>
    </r>
    <r>
      <rPr>
        <b/>
        <sz val="10"/>
        <color theme="1"/>
        <rFont val="Arial"/>
        <family val="2"/>
      </rPr>
      <t>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 </t>
    </r>
    <r>
      <rPr>
        <b/>
        <sz val="10"/>
        <color theme="1"/>
        <rFont val="Arial"/>
        <family val="2"/>
      </rPr>
      <t>SIN INICIAR - DENTRO DE TÉRMINOS y HALLAZGO ABIERTO.</t>
    </r>
  </si>
  <si>
    <t>Radicado 3-2025-13091 del 19/12/2025
PDF “Piezas Comunicativas Bienes”</t>
  </si>
  <si>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Radicado 3-2025-13091 del 19/12/2025
Excel “Identificacion Bienes Desuso”
</t>
    </r>
    <r>
      <rPr>
        <b/>
        <sz val="10"/>
        <color theme="1"/>
        <rFont val="Arial"/>
        <family val="2"/>
      </rPr>
      <t>UBICACIÓN DE LAS EVIDENCIAS</t>
    </r>
    <r>
      <rPr>
        <sz val="10"/>
        <color theme="1"/>
        <rFont val="Arial"/>
        <family val="2"/>
      </rPr>
      <t xml:space="preserve">
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Se evidencia el radicado 3-2025-13091 en donde se allega el Excel de identificación de bienes en desuso o para dar de baja, donde se relacionan los bienes de consumo, los muebles y enseres y muebles de computo, con la relación de costo histórico, depreciación y valores en libros.
</t>
    </r>
    <r>
      <rPr>
        <b/>
        <sz val="10"/>
        <color theme="1"/>
        <rFont val="Arial"/>
        <family val="2"/>
      </rPr>
      <t>AVANCE PORCENTUAL</t>
    </r>
    <r>
      <rPr>
        <sz val="10"/>
        <color theme="1"/>
        <rFont val="Arial"/>
        <family val="2"/>
      </rPr>
      <t xml:space="preserve">
100%
</t>
    </r>
    <r>
      <rPr>
        <b/>
        <sz val="10"/>
        <color theme="1"/>
        <rFont val="Arial"/>
        <family val="2"/>
      </rPr>
      <t>CONCEPTO</t>
    </r>
    <r>
      <rPr>
        <sz val="10"/>
        <color theme="1"/>
        <rFont val="Arial"/>
        <family val="2"/>
      </rPr>
      <t xml:space="preserve">
Se conceptúa la acción </t>
    </r>
    <r>
      <rPr>
        <b/>
        <sz val="10"/>
        <color theme="1"/>
        <rFont val="Arial"/>
        <family val="2"/>
      </rPr>
      <t>CUMPLIDA - DENTRO DE TÉRMINOS y HALLAZGO PARA CIERRE DE LA CONTRALORÍA</t>
    </r>
    <r>
      <rPr>
        <sz val="10"/>
        <color theme="1"/>
        <rFont val="Arial"/>
        <family val="2"/>
      </rPr>
      <t xml:space="preserve">
'</t>
    </r>
    <r>
      <rPr>
        <b/>
        <sz val="10"/>
        <color theme="1"/>
        <rFont val="Arial"/>
        <family val="2"/>
      </rPr>
      <t>CORTE DEL SEGUIMIENTO Y EVALUACION</t>
    </r>
    <r>
      <rPr>
        <sz val="10"/>
        <color theme="1"/>
        <rFont val="Arial"/>
        <family val="2"/>
      </rPr>
      <t xml:space="preserve">
31 de agosto de 2025
</t>
    </r>
    <r>
      <rPr>
        <b/>
        <sz val="10"/>
        <color theme="1"/>
        <rFont val="Arial"/>
        <family val="2"/>
      </rPr>
      <t>EVIDENCIAS</t>
    </r>
    <r>
      <rPr>
        <sz val="10"/>
        <color theme="1"/>
        <rFont val="Arial"/>
        <family val="2"/>
      </rPr>
      <t xml:space="preserve">
No se cuenta con soportes de avance para la valoración al presente corte.
</t>
    </r>
    <r>
      <rPr>
        <b/>
        <sz val="10"/>
        <color theme="1"/>
        <rFont val="Arial"/>
        <family val="2"/>
      </rPr>
      <t>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No se allegaron soportes, no es posible establecer un grado de avance.
</t>
    </r>
    <r>
      <rPr>
        <b/>
        <sz val="10"/>
        <color theme="1"/>
        <rFont val="Arial"/>
        <family val="2"/>
      </rPr>
      <t>AVANCE PORCENTUAL</t>
    </r>
    <r>
      <rPr>
        <sz val="10"/>
        <color theme="1"/>
        <rFont val="Arial"/>
        <family val="2"/>
      </rPr>
      <t xml:space="preserve">
0%
</t>
    </r>
    <r>
      <rPr>
        <b/>
        <sz val="10"/>
        <color theme="1"/>
        <rFont val="Arial"/>
        <family val="2"/>
      </rPr>
      <t xml:space="preserve">CONCEPTO
</t>
    </r>
    <r>
      <rPr>
        <sz val="10"/>
        <color theme="1"/>
        <rFont val="Arial"/>
        <family val="2"/>
      </rPr>
      <t xml:space="preserve">Se conceptúa la acción </t>
    </r>
    <r>
      <rPr>
        <b/>
        <sz val="10"/>
        <color theme="1"/>
        <rFont val="Arial"/>
        <family val="2"/>
      </rPr>
      <t xml:space="preserve">SIN INICIAR - REZAGADA - DENTRO DE TÉRMINOS y HALLAZGO ABIERTO. ALTO RIESGO DE INCUMPLIMIENTO.
ALERTA 
</t>
    </r>
    <r>
      <rPr>
        <sz val="10"/>
        <color theme="1"/>
        <rFont val="Arial"/>
        <family val="2"/>
      </rPr>
      <t>Agilizar la implementación de la acción dentro de las fechas programadas y allegar los soportes para valorar el estado de avance antes de que se cumpla el plazo de terminación, toda vez que su incumplimiento potencialmente puede revertir en indagaciones preliminares y responsabilidades disciplinarias.</t>
    </r>
  </si>
  <si>
    <t>Radicado 3-2025-13091 del 19/12/2025
Excel “Identificacion Bienes Desuso”</t>
  </si>
  <si>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Radicado 3-2025-13091 del 19/12/2025
PDF “Actas Portatiles de Baja”
PDF “Reporte Individualizacion Activos 03072025”
Excel “Identificación Placas Inventario”
</t>
    </r>
    <r>
      <rPr>
        <b/>
        <sz val="10"/>
        <color theme="1"/>
        <rFont val="Arial"/>
        <family val="2"/>
      </rPr>
      <t>UBICACIÓN DE LAS EVIDENCIAS</t>
    </r>
    <r>
      <rPr>
        <sz val="10"/>
        <color theme="1"/>
        <rFont val="Arial"/>
        <family val="2"/>
      </rPr>
      <t xml:space="preserve">
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Se evidencia el radicado 3-2025-13091 en donde se allega el Excel de identificación de placas de inventarios de los activos de la entidad, el reporte de individualización activos con corte al 03/07/2025 y el informe bienes faltantes identificados - computadores portátiles en donde se establece que: “Con base en la Resolución 0001 de 2019, la cual establece que debe realizarse una toma física integral de inventario cada dos años y tomas físicas aleatorias anuales para asegurar el control de los bienes, se certifica que, tras agotar los procedimientos de verificación interna, no se encontró rastro alguno de los equipos en las instalaciones de la Entidad. En consecuencia, se tiene certeza de que estos bienes en cuestión se consideran bienes faltantes para la Secretaría Distrital del Hábitat.”
</t>
    </r>
    <r>
      <rPr>
        <b/>
        <sz val="10"/>
        <color theme="1"/>
        <rFont val="Arial"/>
        <family val="2"/>
      </rPr>
      <t>AVANCE PORCENTUAL</t>
    </r>
    <r>
      <rPr>
        <sz val="10"/>
        <color theme="1"/>
        <rFont val="Arial"/>
        <family val="2"/>
      </rPr>
      <t xml:space="preserve">
100%
</t>
    </r>
    <r>
      <rPr>
        <b/>
        <sz val="10"/>
        <color theme="1"/>
        <rFont val="Arial"/>
        <family val="2"/>
      </rPr>
      <t>CONCEPTO</t>
    </r>
    <r>
      <rPr>
        <sz val="10"/>
        <color theme="1"/>
        <rFont val="Arial"/>
        <family val="2"/>
      </rPr>
      <t xml:space="preserve">
Se conceptúa la acción </t>
    </r>
    <r>
      <rPr>
        <b/>
        <sz val="10"/>
        <color theme="1"/>
        <rFont val="Arial"/>
        <family val="2"/>
      </rPr>
      <t>CUMPLIDA - DENTRO DE TÉRMINOS y HALLAZGO PARA CIERRE DE LA CONTRALORÍA</t>
    </r>
    <r>
      <rPr>
        <sz val="10"/>
        <color theme="1"/>
        <rFont val="Arial"/>
        <family val="2"/>
      </rPr>
      <t xml:space="preserve">
'</t>
    </r>
    <r>
      <rPr>
        <b/>
        <sz val="10"/>
        <color theme="1"/>
        <rFont val="Arial"/>
        <family val="2"/>
      </rPr>
      <t>CORTE DEL SEGUIMIENTO Y EVALUACION</t>
    </r>
    <r>
      <rPr>
        <sz val="10"/>
        <color theme="1"/>
        <rFont val="Arial"/>
        <family val="2"/>
      </rPr>
      <t xml:space="preserve">
31 de agosto de 2025
</t>
    </r>
    <r>
      <rPr>
        <b/>
        <sz val="10"/>
        <color theme="1"/>
        <rFont val="Arial"/>
        <family val="2"/>
      </rPr>
      <t>EVIDENCIAS</t>
    </r>
    <r>
      <rPr>
        <sz val="10"/>
        <color theme="1"/>
        <rFont val="Arial"/>
        <family val="2"/>
      </rPr>
      <t xml:space="preserve">
No se cuenta con soportes de avance para la valoración al presente corte.
</t>
    </r>
    <r>
      <rPr>
        <b/>
        <sz val="10"/>
        <color theme="1"/>
        <rFont val="Arial"/>
        <family val="2"/>
      </rPr>
      <t>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No se allegaron soportes, no es posible establecer un grado de avance.
</t>
    </r>
    <r>
      <rPr>
        <b/>
        <sz val="10"/>
        <color theme="1"/>
        <rFont val="Arial"/>
        <family val="2"/>
      </rPr>
      <t>AVANCE PORCENTUAL</t>
    </r>
    <r>
      <rPr>
        <sz val="10"/>
        <color theme="1"/>
        <rFont val="Arial"/>
        <family val="2"/>
      </rPr>
      <t xml:space="preserve">
0%
CONCEPTO
Se conceptúa la acción </t>
    </r>
    <r>
      <rPr>
        <b/>
        <sz val="10"/>
        <color theme="1"/>
        <rFont val="Arial"/>
        <family val="2"/>
      </rPr>
      <t>SIN INICIAR - DENTRO DE TÉRMINOS y HALLAZGO ABIERTO.</t>
    </r>
  </si>
  <si>
    <t>Radicado 3-2025-13091 del 19/12/2025
PDF “Actas Portatiles de Baja”
PDF “Reporte Individualizacion Activos 03072025”
Excel “Identificación Placas Inventario”</t>
  </si>
  <si>
    <t>Radicado 3-2025-13091 del 19/12/2025
PDF “Historico Responsables Portatiles”
PDF “Reporte Individualizacion Activos 03072025”
Excel “PS02-FO917 FORMATO TRASLADO O REINTEGRO DE BIENES V1”
Excel “Identificación Placas Inventario”</t>
  </si>
  <si>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Radicado 3-2025-13091 del 19/12/2025
PDF “Historico Responsables Portatiles”
PDF “Reporte Individualizacion Activos 03072025”
Excel “PS02-FO917 FORMATO TRASLADO O REINTEGRO DE BIENES V1”
Excel “Identificación Placas Inventario”
</t>
    </r>
    <r>
      <rPr>
        <b/>
        <sz val="10"/>
        <color theme="1"/>
        <rFont val="Arial"/>
        <family val="2"/>
      </rPr>
      <t>UBICACIÓN DE LAS EVIDENCIAS</t>
    </r>
    <r>
      <rPr>
        <sz val="10"/>
        <color theme="1"/>
        <rFont val="Arial"/>
        <family val="2"/>
      </rPr>
      <t xml:space="preserve">
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Se evidencia el radicado 3-2025-13091 en donde se allegan el histórico de responsables de los 6 portátiles extraviados realizado con el fin de identificar las personas que tuvieron a cargo los elementos faltantes, hasta su perdida; así mismo se allega un reporte con corte al 03/07/2025 de los activos que tienen la entidad, donde se relacionan cada uno de estos con su correspondiente supervisor y responsable de custodia. Finalmente se observa el formato PS02-FO917 “FORMATO TRASLADO O REINTEGRO DE BIENES V1” en el cual se deja documentados los cambios de responsable de los activos, estableciendo que bienes se traslada, cual responsable los traslada, que responsable los recibe y el estado del activo.
</t>
    </r>
    <r>
      <rPr>
        <b/>
        <sz val="10"/>
        <color theme="1"/>
        <rFont val="Arial"/>
        <family val="2"/>
      </rPr>
      <t>AVANCE PORCENTUAL</t>
    </r>
    <r>
      <rPr>
        <sz val="10"/>
        <color theme="1"/>
        <rFont val="Arial"/>
        <family val="2"/>
      </rPr>
      <t xml:space="preserve">
100%
</t>
    </r>
    <r>
      <rPr>
        <b/>
        <sz val="10"/>
        <color theme="1"/>
        <rFont val="Arial"/>
        <family val="2"/>
      </rPr>
      <t>CONCEPTO</t>
    </r>
    <r>
      <rPr>
        <sz val="10"/>
        <color theme="1"/>
        <rFont val="Arial"/>
        <family val="2"/>
      </rPr>
      <t xml:space="preserve">
Se conceptúa la acción </t>
    </r>
    <r>
      <rPr>
        <b/>
        <sz val="10"/>
        <color theme="1"/>
        <rFont val="Arial"/>
        <family val="2"/>
      </rPr>
      <t xml:space="preserve">CUMPLIDA - DENTRO DE TÉRMINOS y HALLAZGO PARA CIERRE DE LA CONTRALORÍA
</t>
    </r>
    <r>
      <rPr>
        <sz val="10"/>
        <color theme="1"/>
        <rFont val="Arial"/>
        <family val="2"/>
      </rPr>
      <t xml:space="preserve">
</t>
    </r>
    <r>
      <rPr>
        <b/>
        <sz val="10"/>
        <color theme="1"/>
        <rFont val="Arial"/>
        <family val="2"/>
      </rPr>
      <t>RECOMENDACIÓN</t>
    </r>
    <r>
      <rPr>
        <sz val="10"/>
        <color theme="1"/>
        <rFont val="Arial"/>
        <family val="2"/>
      </rPr>
      <t xml:space="preserve">
Se recomienda actualizar el formato PS02-FO917 acorde a los cambies institucionales derivados del decreto 510 de 2025. Así mismo, se recomienda incluir en el sistema de control de los activos el estado en el cual se encuentran los bienes de la entidad.
'</t>
    </r>
    <r>
      <rPr>
        <b/>
        <sz val="10"/>
        <color theme="1"/>
        <rFont val="Arial"/>
        <family val="2"/>
      </rPr>
      <t xml:space="preserve">CORTE DEL SEGUIMIENTO Y EVALUACION
</t>
    </r>
    <r>
      <rPr>
        <sz val="10"/>
        <color theme="1"/>
        <rFont val="Arial"/>
        <family val="2"/>
      </rPr>
      <t xml:space="preserve">31 de agosto de 2025
</t>
    </r>
    <r>
      <rPr>
        <b/>
        <sz val="10"/>
        <color theme="1"/>
        <rFont val="Arial"/>
        <family val="2"/>
      </rPr>
      <t>EVIDENCIAS</t>
    </r>
    <r>
      <rPr>
        <sz val="10"/>
        <color theme="1"/>
        <rFont val="Arial"/>
        <family val="2"/>
      </rPr>
      <t xml:space="preserve">
No se cuenta con soportes de avance para la valoración al presente corte.
</t>
    </r>
    <r>
      <rPr>
        <b/>
        <sz val="10"/>
        <color theme="1"/>
        <rFont val="Arial"/>
        <family val="2"/>
      </rPr>
      <t>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No se allegaron soportes, no es posible establecer un grado de avance.
</t>
    </r>
    <r>
      <rPr>
        <b/>
        <sz val="10"/>
        <color theme="1"/>
        <rFont val="Arial"/>
        <family val="2"/>
      </rPr>
      <t>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t>
    </r>
    <r>
      <rPr>
        <b/>
        <sz val="10"/>
        <color theme="1"/>
        <rFont val="Arial"/>
        <family val="2"/>
      </rPr>
      <t xml:space="preserve"> SIN INICIAR - REZAGADA - DENTRO DE TÉRMINOS y HALLAZGO ABIERTO. ALTO RIESGO DE INCUMPLIMIENTO.
</t>
    </r>
    <r>
      <rPr>
        <sz val="10"/>
        <color theme="1"/>
        <rFont val="Arial"/>
        <family val="2"/>
      </rPr>
      <t xml:space="preserve">
</t>
    </r>
    <r>
      <rPr>
        <b/>
        <sz val="10"/>
        <color theme="1"/>
        <rFont val="Arial"/>
        <family val="2"/>
      </rPr>
      <t xml:space="preserve">ALERTA </t>
    </r>
    <r>
      <rPr>
        <sz val="10"/>
        <color theme="1"/>
        <rFont val="Arial"/>
        <family val="2"/>
      </rPr>
      <t xml:space="preserve">
Agilizar la implementación de la acción dentro de las fechas programadas y allegar los soportes para valorar el estado de avance antes de que se cumpla el plazo de terminación, toda vez que su incumplimiento potencialmente puede revertir en indagaciones preliminares y responsabilidades disciplinarias.</t>
    </r>
  </si>
  <si>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No se cuenta con soportes de avance para la valoración al presente corte
</t>
    </r>
    <r>
      <rPr>
        <b/>
        <sz val="10"/>
        <color theme="1"/>
        <rFont val="Arial"/>
        <family val="2"/>
      </rPr>
      <t>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 xml:space="preserve">
VALORACIÓN DE LAS EVIDENCIAS
</t>
    </r>
    <r>
      <rPr>
        <sz val="10"/>
        <color theme="1"/>
        <rFont val="Arial"/>
        <family val="2"/>
      </rPr>
      <t xml:space="preserve">No se allegaron soportes.
</t>
    </r>
    <r>
      <rPr>
        <b/>
        <sz val="10"/>
        <color theme="1"/>
        <rFont val="Arial"/>
        <family val="2"/>
      </rPr>
      <t>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 </t>
    </r>
    <r>
      <rPr>
        <b/>
        <sz val="10"/>
        <color theme="1"/>
        <rFont val="Arial"/>
        <family val="2"/>
      </rPr>
      <t>SIN INICIAR – DENTRO DE TÉRMINOS y HALLAZGO ABIERTO.</t>
    </r>
    <r>
      <rPr>
        <sz val="10"/>
        <color theme="1"/>
        <rFont val="Arial"/>
        <family val="2"/>
      </rPr>
      <t xml:space="preserve">
'</t>
    </r>
    <r>
      <rPr>
        <b/>
        <sz val="10"/>
        <color theme="1"/>
        <rFont val="Arial"/>
        <family val="2"/>
      </rPr>
      <t>CORTE DEL SEGUIMIENTO Y EVALUACION</t>
    </r>
    <r>
      <rPr>
        <sz val="10"/>
        <color theme="1"/>
        <rFont val="Arial"/>
        <family val="2"/>
      </rPr>
      <t xml:space="preserve">
31 de agosto de 2025
</t>
    </r>
    <r>
      <rPr>
        <b/>
        <sz val="10"/>
        <color theme="1"/>
        <rFont val="Arial"/>
        <family val="2"/>
      </rPr>
      <t>EVIDENCIAS</t>
    </r>
    <r>
      <rPr>
        <sz val="10"/>
        <color theme="1"/>
        <rFont val="Arial"/>
        <family val="2"/>
      </rPr>
      <t xml:space="preserve">
No se cuenta con soportes de avance para la valoración al presente corte
</t>
    </r>
    <r>
      <rPr>
        <b/>
        <sz val="10"/>
        <color theme="1"/>
        <rFont val="Arial"/>
        <family val="2"/>
      </rPr>
      <t>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No se realiza valoración toda vez que a la fecha no se cuenta con soportes debido a que la acción fue suscrita a partir del 14 de julio de 2025.
</t>
    </r>
    <r>
      <rPr>
        <b/>
        <sz val="10"/>
        <color theme="1"/>
        <rFont val="Arial"/>
        <family val="2"/>
      </rPr>
      <t xml:space="preserve">
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 </t>
    </r>
    <r>
      <rPr>
        <b/>
        <sz val="10"/>
        <color theme="1"/>
        <rFont val="Arial"/>
        <family val="2"/>
      </rPr>
      <t>SIN INICIAR – DENTRO DE TÉRMINOS y HALLAZGO ABIERTO.</t>
    </r>
  </si>
  <si>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Acta de Visita de Obra
</t>
    </r>
    <r>
      <rPr>
        <b/>
        <sz val="10"/>
        <color theme="1"/>
        <rFont val="Arial"/>
        <family val="2"/>
      </rPr>
      <t>UBICACIÓN DE LAS EVIDENCIAS</t>
    </r>
    <r>
      <rPr>
        <sz val="10"/>
        <color theme="1"/>
        <rFont val="Arial"/>
        <family val="2"/>
      </rPr>
      <t xml:space="preserve">
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amp;newTargetListUrl=%2Fsites%2FOficinadeControlInterno%2FVIGENCIA%202025&amp;viewpath=%2Fsites%2FOficinadeControlInterno%2FVIGENCIA%202025%2FForms%2FAllItems%2Easpx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La oficina de Control Interno realizó verificación de la instalación de las barandas en la Plaza la Gloría el 18/12/2025, y se evidenciaron inconsistencias que deben ser solventadas por la dependencia y la interventoría.
</t>
    </r>
    <r>
      <rPr>
        <b/>
        <sz val="10"/>
        <color theme="1"/>
        <rFont val="Arial"/>
        <family val="2"/>
      </rPr>
      <t xml:space="preserve">AVANCE PORCENTUAL
</t>
    </r>
    <r>
      <rPr>
        <sz val="10"/>
        <color theme="1"/>
        <rFont val="Arial"/>
        <family val="2"/>
      </rPr>
      <t xml:space="preserve">50%
</t>
    </r>
    <r>
      <rPr>
        <b/>
        <sz val="10"/>
        <color theme="1"/>
        <rFont val="Arial"/>
        <family val="2"/>
      </rPr>
      <t>CONCEPTO</t>
    </r>
    <r>
      <rPr>
        <sz val="10"/>
        <color theme="1"/>
        <rFont val="Arial"/>
        <family val="2"/>
      </rPr>
      <t xml:space="preserve">
Se conceptúa la acción</t>
    </r>
    <r>
      <rPr>
        <b/>
        <sz val="10"/>
        <color theme="1"/>
        <rFont val="Arial"/>
        <family val="2"/>
      </rPr>
      <t xml:space="preserve"> CON AVANCES - DENTRO DE LOS TÉRMINOS y HALLAZGO ABIERTO. ALTO RIESGO DE INCUMPLIMIENTO</t>
    </r>
    <r>
      <rPr>
        <sz val="10"/>
        <color theme="1"/>
        <rFont val="Arial"/>
        <family val="2"/>
      </rPr>
      <t xml:space="preserve">
</t>
    </r>
    <r>
      <rPr>
        <b/>
        <sz val="10"/>
        <color theme="1"/>
        <rFont val="Arial"/>
        <family val="2"/>
      </rPr>
      <t>ALERTA</t>
    </r>
    <r>
      <rPr>
        <sz val="10"/>
        <color theme="1"/>
        <rFont val="Arial"/>
        <family val="2"/>
      </rPr>
      <t xml:space="preserve">
Agilizar la implementación de la acción dentro de las fechas programadas y allegar los soportes para valorar el estado de avance antes de que se cumpla el plazo de terminación.</t>
    </r>
  </si>
  <si>
    <t>Acta de visita de obra 18/12/2025</t>
  </si>
  <si>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No se allegaron soportes
</t>
    </r>
    <r>
      <rPr>
        <b/>
        <sz val="10"/>
        <color theme="1"/>
        <rFont val="Arial"/>
        <family val="2"/>
      </rPr>
      <t>UBICACIÓN DE LAS EVIDENCIAS</t>
    </r>
    <r>
      <rPr>
        <sz val="10"/>
        <color theme="1"/>
        <rFont val="Arial"/>
        <family val="2"/>
      </rPr>
      <t xml:space="preserve">
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amp;newTargetListUrl=%2Fsites%2FOficinadeControlInterno%2FVIGENCIA%202025&amp;viewpath=%2Fsites%2FOficinadeControlInterno%2FVIGENCIA%202025%2FForms%2FAllItems%2Easpx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Para este seguimiento no se allegaron soportes de avance de la acción.
</t>
    </r>
    <r>
      <rPr>
        <b/>
        <sz val="10"/>
        <color theme="1"/>
        <rFont val="Arial"/>
        <family val="2"/>
      </rPr>
      <t>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 </t>
    </r>
    <r>
      <rPr>
        <b/>
        <sz val="10"/>
        <color theme="1"/>
        <rFont val="Arial"/>
        <family val="2"/>
      </rPr>
      <t>SIN INICIAR – FUERA DE LOS TÉRMINOS y HALLAZGO ABIERTO. ACCIÓN INCUMPLIDA</t>
    </r>
    <r>
      <rPr>
        <sz val="10"/>
        <color theme="1"/>
        <rFont val="Arial"/>
        <family val="2"/>
      </rPr>
      <t xml:space="preserve">
'</t>
    </r>
    <r>
      <rPr>
        <b/>
        <sz val="10"/>
        <color theme="1"/>
        <rFont val="Arial"/>
        <family val="2"/>
      </rPr>
      <t>CORTE DEL SEGUIMIENTO Y EVALUACION</t>
    </r>
    <r>
      <rPr>
        <sz val="10"/>
        <color theme="1"/>
        <rFont val="Arial"/>
        <family val="2"/>
      </rPr>
      <t xml:space="preserve">
31 de agosto de 2025
</t>
    </r>
    <r>
      <rPr>
        <b/>
        <sz val="10"/>
        <color theme="1"/>
        <rFont val="Arial"/>
        <family val="2"/>
      </rPr>
      <t>EVIDENCIAS</t>
    </r>
    <r>
      <rPr>
        <sz val="10"/>
        <color theme="1"/>
        <rFont val="Arial"/>
        <family val="2"/>
      </rPr>
      <t xml:space="preserve">
No se cuenta con soportes de avance para la valoración al presente corte.
</t>
    </r>
    <r>
      <rPr>
        <b/>
        <sz val="10"/>
        <color theme="1"/>
        <rFont val="Arial"/>
        <family val="2"/>
      </rPr>
      <t>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No se allegaron soportes, no es posible establecer un grado de avance.
</t>
    </r>
    <r>
      <rPr>
        <b/>
        <sz val="10"/>
        <color theme="1"/>
        <rFont val="Arial"/>
        <family val="2"/>
      </rPr>
      <t>AVANCE PORCENTUAL</t>
    </r>
    <r>
      <rPr>
        <sz val="10"/>
        <color theme="1"/>
        <rFont val="Arial"/>
        <family val="2"/>
      </rPr>
      <t xml:space="preserve">
0%
</t>
    </r>
    <r>
      <rPr>
        <b/>
        <sz val="10"/>
        <color theme="1"/>
        <rFont val="Arial"/>
        <family val="2"/>
      </rPr>
      <t xml:space="preserve">CONCEPTO
</t>
    </r>
    <r>
      <rPr>
        <sz val="10"/>
        <color theme="1"/>
        <rFont val="Arial"/>
        <family val="2"/>
      </rPr>
      <t xml:space="preserve">Se conceptúa la acción </t>
    </r>
    <r>
      <rPr>
        <b/>
        <sz val="10"/>
        <color theme="1"/>
        <rFont val="Arial"/>
        <family val="2"/>
      </rPr>
      <t xml:space="preserve">SIN INICIAR - TÉRMINOS CUMPLIDOS y HALLAZGO ABIERTO. ACCIÓN INCUMPLIDA.
</t>
    </r>
    <r>
      <rPr>
        <sz val="10"/>
        <color theme="1"/>
        <rFont val="Arial"/>
        <family val="2"/>
      </rPr>
      <t xml:space="preserve">
</t>
    </r>
    <r>
      <rPr>
        <b/>
        <sz val="10"/>
        <color theme="1"/>
        <rFont val="Arial"/>
        <family val="2"/>
      </rPr>
      <t xml:space="preserve">ALERTA </t>
    </r>
    <r>
      <rPr>
        <sz val="10"/>
        <color theme="1"/>
        <rFont val="Arial"/>
        <family val="2"/>
      </rPr>
      <t xml:space="preserve">
Agilizar la implementación de la acción aún por fuera de los tiempos programados toda vez que ante su incumplimiento potencialmente puede revertir en indagaciones preliminares y responsabilidades disciplinarias.</t>
    </r>
  </si>
  <si>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No se allegaron soportes
</t>
    </r>
    <r>
      <rPr>
        <b/>
        <sz val="10"/>
        <color theme="1"/>
        <rFont val="Arial"/>
        <family val="2"/>
      </rPr>
      <t>UBICACIÓN DE LAS EVIDENCIAS</t>
    </r>
    <r>
      <rPr>
        <sz val="10"/>
        <color theme="1"/>
        <rFont val="Arial"/>
        <family val="2"/>
      </rPr>
      <t xml:space="preserve">
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amp;newTargetListUrl=%2Fsites%2FOficinadeControlInterno%2FVIGENCIA%202025&amp;viewpath=%2Fsites%2FOficinadeControlInterno%2FVIGENCIA%202025%2FForms%2FAllItems%2Easpx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Para este seguimiento no se allegaron soportes de avance de la acción.
</t>
    </r>
    <r>
      <rPr>
        <b/>
        <sz val="10"/>
        <color theme="1"/>
        <rFont val="Arial"/>
        <family val="2"/>
      </rPr>
      <t>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t>
    </r>
    <r>
      <rPr>
        <b/>
        <sz val="10"/>
        <color theme="1"/>
        <rFont val="Arial"/>
        <family val="2"/>
      </rPr>
      <t xml:space="preserve"> SIN INICIAR – FUERA DE LOS TÉRMINOS y HALLAZGO ABIERTO. ACCIÓN INCUMPLIDA
</t>
    </r>
    <r>
      <rPr>
        <sz val="10"/>
        <color theme="1"/>
        <rFont val="Arial"/>
        <family val="2"/>
      </rPr>
      <t xml:space="preserve">
'</t>
    </r>
    <r>
      <rPr>
        <b/>
        <sz val="10"/>
        <color theme="1"/>
        <rFont val="Arial"/>
        <family val="2"/>
      </rPr>
      <t>CORTE DEL SEGUIMIENTO Y EVALUACION</t>
    </r>
    <r>
      <rPr>
        <sz val="10"/>
        <color theme="1"/>
        <rFont val="Arial"/>
        <family val="2"/>
      </rPr>
      <t xml:space="preserve">
31 de agosto de 2025
</t>
    </r>
    <r>
      <rPr>
        <b/>
        <sz val="10"/>
        <color theme="1"/>
        <rFont val="Arial"/>
        <family val="2"/>
      </rPr>
      <t>EVIDENCIAS</t>
    </r>
    <r>
      <rPr>
        <sz val="10"/>
        <color theme="1"/>
        <rFont val="Arial"/>
        <family val="2"/>
      </rPr>
      <t xml:space="preserve">
No se cuenta con soportes de avance para la valoración al presente corte.
</t>
    </r>
    <r>
      <rPr>
        <b/>
        <sz val="10"/>
        <color theme="1"/>
        <rFont val="Arial"/>
        <family val="2"/>
      </rPr>
      <t>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No se allegaron soportes, no es posible establecer un grado de avance.
</t>
    </r>
    <r>
      <rPr>
        <b/>
        <sz val="10"/>
        <color theme="1"/>
        <rFont val="Arial"/>
        <family val="2"/>
      </rPr>
      <t>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 </t>
    </r>
    <r>
      <rPr>
        <b/>
        <sz val="10"/>
        <color theme="1"/>
        <rFont val="Arial"/>
        <family val="2"/>
      </rPr>
      <t xml:space="preserve">SIN INICIAR - TÉRMINOS CUMPLIDOS y HALLAZGO ABIERTO. ACCIÓN INCUMPLIDA.
</t>
    </r>
    <r>
      <rPr>
        <sz val="10"/>
        <color theme="1"/>
        <rFont val="Arial"/>
        <family val="2"/>
      </rPr>
      <t xml:space="preserve">
</t>
    </r>
    <r>
      <rPr>
        <b/>
        <sz val="10"/>
        <color theme="1"/>
        <rFont val="Arial"/>
        <family val="2"/>
      </rPr>
      <t xml:space="preserve">ALERTA </t>
    </r>
    <r>
      <rPr>
        <sz val="10"/>
        <color theme="1"/>
        <rFont val="Arial"/>
        <family val="2"/>
      </rPr>
      <t xml:space="preserve">
Agilizar la implementación de la acción aún por fuera de los tiempos programados toda vez que ante su incumplimiento potencialmente puede revertir en indagaciones preliminares y responsabilidades disciplinarias.</t>
    </r>
  </si>
  <si>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No se allegaron soportes
</t>
    </r>
    <r>
      <rPr>
        <b/>
        <sz val="10"/>
        <color theme="1"/>
        <rFont val="Arial"/>
        <family val="2"/>
      </rPr>
      <t xml:space="preserve">
UBICACIÓN DE LAS EVIDENCIAS
</t>
    </r>
    <r>
      <rPr>
        <sz val="10"/>
        <color theme="1"/>
        <rFont val="Arial"/>
        <family val="2"/>
      </rPr>
      <t xml:space="preserve">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amp;newTargetListUrl=%2Fsites%2FOficinadeControlInterno%2FVIGENCIA%202025&amp;viewpath=%2Fsites%2FOficinadeControlInterno%2FVIGENCIA%202025%2FForms%2FAllItems%2Easpx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Para este seguimiento no se allegaron soportes de avance de la acción.
</t>
    </r>
    <r>
      <rPr>
        <b/>
        <sz val="10"/>
        <color theme="1"/>
        <rFont val="Arial"/>
        <family val="2"/>
      </rPr>
      <t>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 </t>
    </r>
    <r>
      <rPr>
        <b/>
        <sz val="10"/>
        <color theme="1"/>
        <rFont val="Arial"/>
        <family val="2"/>
      </rPr>
      <t>SIN INICIAR – FUERA DE LOS TÉRMINOS y HALLAZGO ABIERTO. ACCIÓN INCUMPLIDA'</t>
    </r>
    <r>
      <rPr>
        <sz val="10"/>
        <color theme="1"/>
        <rFont val="Arial"/>
        <family val="2"/>
      </rPr>
      <t xml:space="preserve">
</t>
    </r>
    <r>
      <rPr>
        <b/>
        <sz val="10"/>
        <color theme="1"/>
        <rFont val="Arial"/>
        <family val="2"/>
      </rPr>
      <t>CORTE DEL SEGUIMIENTO Y EVALUACION</t>
    </r>
    <r>
      <rPr>
        <sz val="10"/>
        <color theme="1"/>
        <rFont val="Arial"/>
        <family val="2"/>
      </rPr>
      <t xml:space="preserve">
31 de agosto de 2025
</t>
    </r>
    <r>
      <rPr>
        <b/>
        <sz val="10"/>
        <color theme="1"/>
        <rFont val="Arial"/>
        <family val="2"/>
      </rPr>
      <t>EVIDENCIAS</t>
    </r>
    <r>
      <rPr>
        <sz val="10"/>
        <color theme="1"/>
        <rFont val="Arial"/>
        <family val="2"/>
      </rPr>
      <t xml:space="preserve">
No se cuenta con soportes de avance para la valoración al presente corte
</t>
    </r>
    <r>
      <rPr>
        <b/>
        <sz val="10"/>
        <color theme="1"/>
        <rFont val="Arial"/>
        <family val="2"/>
      </rPr>
      <t>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No se realiza valoración toda vez que a la fecha no se cuenta con soportes debido a que la acción fue suscrita a partir del 25 de julio de 2025.</t>
    </r>
    <r>
      <rPr>
        <b/>
        <sz val="10"/>
        <color theme="1"/>
        <rFont val="Arial"/>
        <family val="2"/>
      </rPr>
      <t xml:space="preserve">
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 </t>
    </r>
    <r>
      <rPr>
        <b/>
        <sz val="10"/>
        <color theme="1"/>
        <rFont val="Arial"/>
        <family val="2"/>
      </rPr>
      <t xml:space="preserve">SIN INICIAR - REZAGADA - DENTRO DE LOS TÉRMINOS y HALLAZGO ABIERTO. ALTO RIESGO DE INCUMPLIMIENTO
ALERTA
</t>
    </r>
    <r>
      <rPr>
        <sz val="10"/>
        <color theme="1"/>
        <rFont val="Arial"/>
        <family val="2"/>
      </rPr>
      <t>Agilizar la implementación de la acción dentro de las fechas programadas y allegar los soportes para valorar el estado de avance antes de que se cumpla el plazo de terminación.</t>
    </r>
  </si>
  <si>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No se allegaron soportes
</t>
    </r>
    <r>
      <rPr>
        <b/>
        <sz val="10"/>
        <color theme="1"/>
        <rFont val="Arial"/>
        <family val="2"/>
      </rPr>
      <t>UBICACIÓN DE LAS EVIDENCIAS</t>
    </r>
    <r>
      <rPr>
        <sz val="10"/>
        <color theme="1"/>
        <rFont val="Arial"/>
        <family val="2"/>
      </rPr>
      <t xml:space="preserve">
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amp;newTargetListUrl=%2Fsites%2FOficinadeControlInterno%2FVIGENCIA%202025&amp;viewpath=%2Fsites%2FOficinadeControlInterno%2FVIGENCIA%202025%2FForms%2FAllItems%2Easpx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Para este seguimiento no se allegaron soportes de avance de la acción.
</t>
    </r>
    <r>
      <rPr>
        <b/>
        <sz val="10"/>
        <color theme="1"/>
        <rFont val="Arial"/>
        <family val="2"/>
      </rPr>
      <t>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 </t>
    </r>
    <r>
      <rPr>
        <b/>
        <sz val="10"/>
        <color theme="1"/>
        <rFont val="Arial"/>
        <family val="2"/>
      </rPr>
      <t>SIN INICIAR – FUERA DE LOS TÉRMINOS y HALLAZGO ABIERTO. ACCIÓN INCUMPLIDA</t>
    </r>
    <r>
      <rPr>
        <sz val="10"/>
        <color theme="1"/>
        <rFont val="Arial"/>
        <family val="2"/>
      </rPr>
      <t xml:space="preserve">
'</t>
    </r>
    <r>
      <rPr>
        <b/>
        <sz val="10"/>
        <color theme="1"/>
        <rFont val="Arial"/>
        <family val="2"/>
      </rPr>
      <t>CORTE DEL SEGUIMIENTO Y EVALUACION</t>
    </r>
    <r>
      <rPr>
        <sz val="10"/>
        <color theme="1"/>
        <rFont val="Arial"/>
        <family val="2"/>
      </rPr>
      <t xml:space="preserve">
31 de agosto de 2025
</t>
    </r>
    <r>
      <rPr>
        <b/>
        <sz val="10"/>
        <color theme="1"/>
        <rFont val="Arial"/>
        <family val="2"/>
      </rPr>
      <t>EVIDENCIAS</t>
    </r>
    <r>
      <rPr>
        <sz val="10"/>
        <color theme="1"/>
        <rFont val="Arial"/>
        <family val="2"/>
      </rPr>
      <t xml:space="preserve">
No se cuenta con soportes de avance para la valoración al presente corte
</t>
    </r>
    <r>
      <rPr>
        <b/>
        <sz val="10"/>
        <color theme="1"/>
        <rFont val="Arial"/>
        <family val="2"/>
      </rPr>
      <t>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No se realiza valoración toda vez que a la fecha no se cuenta con soportes debido a que la acción fue suscrita a partir del 25 de julio de 2025.</t>
    </r>
    <r>
      <rPr>
        <b/>
        <sz val="10"/>
        <color theme="1"/>
        <rFont val="Arial"/>
        <family val="2"/>
      </rPr>
      <t xml:space="preserve">
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 </t>
    </r>
    <r>
      <rPr>
        <b/>
        <sz val="10"/>
        <color theme="1"/>
        <rFont val="Arial"/>
        <family val="2"/>
      </rPr>
      <t xml:space="preserve">SIN INICIAR - REZAGADA - DENTRO DE LOS TÉRMINOS y HALLAZGO ABIERTO. ALTO RIESGO DE INCUMPLIMIENTO
ALERTA
</t>
    </r>
    <r>
      <rPr>
        <sz val="10"/>
        <color theme="1"/>
        <rFont val="Arial"/>
        <family val="2"/>
      </rPr>
      <t>Agilizar la implementación de la acción dentro de las fechas programadas y allegar los soportes para valorar el estado de avance antes de que se cumpla el plazo de terminación.</t>
    </r>
  </si>
  <si>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No se allegaron soportes
</t>
    </r>
    <r>
      <rPr>
        <b/>
        <sz val="10"/>
        <color theme="1"/>
        <rFont val="Arial"/>
        <family val="2"/>
      </rPr>
      <t>UBICACIÓN DE LAS EVIDENCIAS</t>
    </r>
    <r>
      <rPr>
        <sz val="10"/>
        <color theme="1"/>
        <rFont val="Arial"/>
        <family val="2"/>
      </rPr>
      <t xml:space="preserve">
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amp;newTargetListUrl=%2Fsites%2FOficinadeControlInterno%2FVIGENCIA%202025&amp;viewpath=%2Fsites%2FOficinadeControlInterno%2FVIGENCIA%202025%2FForms%2FAllItems%2Easpx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Para este seguimiento no se allegaron soportes de avance de la acción.
</t>
    </r>
    <r>
      <rPr>
        <b/>
        <sz val="10"/>
        <color theme="1"/>
        <rFont val="Arial"/>
        <family val="2"/>
      </rPr>
      <t>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 </t>
    </r>
    <r>
      <rPr>
        <b/>
        <sz val="10"/>
        <color theme="1"/>
        <rFont val="Arial"/>
        <family val="2"/>
      </rPr>
      <t>SIN INICIAR – FUERA DE LOS TÉRMINOS y HALLAZGO ABIERTO. ACCIÓN INCUMPLIDA</t>
    </r>
    <r>
      <rPr>
        <sz val="10"/>
        <color theme="1"/>
        <rFont val="Arial"/>
        <family val="2"/>
      </rPr>
      <t xml:space="preserve">
'</t>
    </r>
    <r>
      <rPr>
        <b/>
        <sz val="10"/>
        <color theme="1"/>
        <rFont val="Arial"/>
        <family val="2"/>
      </rPr>
      <t>CORTE DEL SEGUIMIENTO Y EVALUACION</t>
    </r>
    <r>
      <rPr>
        <sz val="10"/>
        <color theme="1"/>
        <rFont val="Arial"/>
        <family val="2"/>
      </rPr>
      <t xml:space="preserve">
31 de agosto de 2025
</t>
    </r>
    <r>
      <rPr>
        <b/>
        <sz val="10"/>
        <color theme="1"/>
        <rFont val="Arial"/>
        <family val="2"/>
      </rPr>
      <t>EVIDENCIAS</t>
    </r>
    <r>
      <rPr>
        <sz val="10"/>
        <color theme="1"/>
        <rFont val="Arial"/>
        <family val="2"/>
      </rPr>
      <t xml:space="preserve">
No se cuenta con soportes de avance para la valoración al presente corte
</t>
    </r>
    <r>
      <rPr>
        <b/>
        <sz val="10"/>
        <color theme="1"/>
        <rFont val="Arial"/>
        <family val="2"/>
      </rPr>
      <t>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No se realiza valoración toda vez que a la fecha no se cuenta con soportes debido a que la acción fue suscrita a partir del 25 de julio de 2025.</t>
    </r>
    <r>
      <rPr>
        <b/>
        <sz val="10"/>
        <color theme="1"/>
        <rFont val="Arial"/>
        <family val="2"/>
      </rPr>
      <t xml:space="preserve">
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 </t>
    </r>
    <r>
      <rPr>
        <b/>
        <sz val="10"/>
        <color theme="1"/>
        <rFont val="Arial"/>
        <family val="2"/>
      </rPr>
      <t xml:space="preserve">SIN INICIAR - REZAGADA - DENTRO DE LOS TÉRMINOS y HALLAZGO ABIERTO. ALTO RIESGO DE INCUMPLIMIENTO
ALERTA
</t>
    </r>
    <r>
      <rPr>
        <sz val="10"/>
        <color theme="1"/>
        <rFont val="Arial"/>
        <family val="2"/>
      </rPr>
      <t>Agilizar la implementación de la acción dentro de las fechas programadas y allegar los soportes para valorar el estado de avance antes de que se cumpla el plazo de terminación.</t>
    </r>
  </si>
  <si>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No se allegaron soportes
</t>
    </r>
    <r>
      <rPr>
        <b/>
        <sz val="10"/>
        <color theme="1"/>
        <rFont val="Arial"/>
        <family val="2"/>
      </rPr>
      <t xml:space="preserve">
UBICACIÓN DE LAS EVIDENCIAS
</t>
    </r>
    <r>
      <rPr>
        <sz val="10"/>
        <color theme="1"/>
        <rFont val="Arial"/>
        <family val="2"/>
      </rPr>
      <t xml:space="preserve">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amp;newTargetListUrl=%2Fsites%2FOficinadeControlInterno%2FVIGENCIA%202025&amp;viewpath=%2Fsites%2FOficinadeControlInterno%2FVIGENCIA%202025%2FForms%2FAllItems%2Easpx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Para este seguimiento no se allegaron soportes de avance de la acción.
</t>
    </r>
    <r>
      <rPr>
        <b/>
        <sz val="10"/>
        <color theme="1"/>
        <rFont val="Arial"/>
        <family val="2"/>
      </rPr>
      <t>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 </t>
    </r>
    <r>
      <rPr>
        <b/>
        <sz val="10"/>
        <color theme="1"/>
        <rFont val="Arial"/>
        <family val="2"/>
      </rPr>
      <t>SIN INICIAR – FUERA DE LOS TÉRMINOS y HALLAZGO ABIERTO. ACCIÓN INCUMPLIDA</t>
    </r>
    <r>
      <rPr>
        <sz val="10"/>
        <color theme="1"/>
        <rFont val="Arial"/>
        <family val="2"/>
      </rPr>
      <t xml:space="preserve">
'</t>
    </r>
    <r>
      <rPr>
        <b/>
        <sz val="10"/>
        <color theme="1"/>
        <rFont val="Arial"/>
        <family val="2"/>
      </rPr>
      <t>CORTE DEL SEGUIMIENTO Y EVALUACION</t>
    </r>
    <r>
      <rPr>
        <sz val="10"/>
        <color theme="1"/>
        <rFont val="Arial"/>
        <family val="2"/>
      </rPr>
      <t xml:space="preserve">
31 de agosto de 2025
</t>
    </r>
    <r>
      <rPr>
        <b/>
        <sz val="10"/>
        <color theme="1"/>
        <rFont val="Arial"/>
        <family val="2"/>
      </rPr>
      <t>EVIDENCIAS</t>
    </r>
    <r>
      <rPr>
        <sz val="10"/>
        <color theme="1"/>
        <rFont val="Arial"/>
        <family val="2"/>
      </rPr>
      <t xml:space="preserve">
No se cuenta con soportes de avance para la valoración al presente corte
</t>
    </r>
    <r>
      <rPr>
        <b/>
        <sz val="10"/>
        <color theme="1"/>
        <rFont val="Arial"/>
        <family val="2"/>
      </rPr>
      <t>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No se realiza valoración toda vez que a la fecha no se cuenta con soportes debido a que la acción fue suscrita a partir del 25 de julio de 2025.</t>
    </r>
    <r>
      <rPr>
        <b/>
        <sz val="10"/>
        <color theme="1"/>
        <rFont val="Arial"/>
        <family val="2"/>
      </rPr>
      <t xml:space="preserve">
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 </t>
    </r>
    <r>
      <rPr>
        <b/>
        <sz val="10"/>
        <color theme="1"/>
        <rFont val="Arial"/>
        <family val="2"/>
      </rPr>
      <t xml:space="preserve">SIN INICIAR - REZAGADA - DENTRO DE LOS TÉRMINOS y HALLAZGO ABIERTO. ALTO RIESGO DE INCUMPLIMIENTO
ALERTA
</t>
    </r>
    <r>
      <rPr>
        <sz val="10"/>
        <color theme="1"/>
        <rFont val="Arial"/>
        <family val="2"/>
      </rPr>
      <t>Agilizar la implementación de la acción dentro de las fechas programadas y allegar los soportes para valorar el estado de avance antes de que se cumpla el plazo de terminación.</t>
    </r>
  </si>
  <si>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No se allegaron soportes
</t>
    </r>
    <r>
      <rPr>
        <b/>
        <sz val="10"/>
        <color theme="1"/>
        <rFont val="Arial"/>
        <family val="2"/>
      </rPr>
      <t xml:space="preserve">UBICACIÓN DE LAS EVIDENCIAS
</t>
    </r>
    <r>
      <rPr>
        <sz val="10"/>
        <color theme="1"/>
        <rFont val="Arial"/>
        <family val="2"/>
      </rPr>
      <t xml:space="preserve">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amp;newTargetListUrl=%2Fsites%2FOficinadeControlInterno%2FVIGENCIA%202025&amp;viewpath=%2Fsites%2FOficinadeControlInterno%2FVIGENCIA%202025%2FForms%2FAllItems%2Easpx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Para este seguimiento no se allegaron soportes de avance de la acción.
</t>
    </r>
    <r>
      <rPr>
        <b/>
        <sz val="10"/>
        <color theme="1"/>
        <rFont val="Arial"/>
        <family val="2"/>
      </rPr>
      <t xml:space="preserve">AVANCE PORCENTUAL
</t>
    </r>
    <r>
      <rPr>
        <sz val="10"/>
        <color theme="1"/>
        <rFont val="Arial"/>
        <family val="2"/>
      </rPr>
      <t xml:space="preserve">0%
</t>
    </r>
    <r>
      <rPr>
        <b/>
        <sz val="10"/>
        <color theme="1"/>
        <rFont val="Arial"/>
        <family val="2"/>
      </rPr>
      <t>CONCEPTO</t>
    </r>
    <r>
      <rPr>
        <sz val="10"/>
        <color theme="1"/>
        <rFont val="Arial"/>
        <family val="2"/>
      </rPr>
      <t xml:space="preserve">
Se conceptúa la acción </t>
    </r>
    <r>
      <rPr>
        <b/>
        <sz val="10"/>
        <color theme="1"/>
        <rFont val="Arial"/>
        <family val="2"/>
      </rPr>
      <t>SIN INICIAR - REZAGADA – DENTRO DE LOS TÉRMINOS y HALLAZGO ABIERTO. RIESGO ALTO DE INCUMPLIMIENTO.</t>
    </r>
    <r>
      <rPr>
        <sz val="10"/>
        <color theme="1"/>
        <rFont val="Arial"/>
        <family val="2"/>
      </rPr>
      <t xml:space="preserve">
</t>
    </r>
    <r>
      <rPr>
        <b/>
        <sz val="10"/>
        <color theme="1"/>
        <rFont val="Arial"/>
        <family val="2"/>
      </rPr>
      <t>ALERTA</t>
    </r>
    <r>
      <rPr>
        <sz val="10"/>
        <color theme="1"/>
        <rFont val="Arial"/>
        <family val="2"/>
      </rPr>
      <t xml:space="preserve">
Agilizar la implementación de la acción dentro de las fechas programadas y allegar los soportes para valorar el estado de avance antes de que se cumpla el plazo de terminación.
'</t>
    </r>
    <r>
      <rPr>
        <b/>
        <sz val="10"/>
        <color theme="1"/>
        <rFont val="Arial"/>
        <family val="2"/>
      </rPr>
      <t>CORTE DEL SEGUIMIENTO Y EVALUACION</t>
    </r>
    <r>
      <rPr>
        <sz val="10"/>
        <color theme="1"/>
        <rFont val="Arial"/>
        <family val="2"/>
      </rPr>
      <t xml:space="preserve">
31 de agosto de 2025
</t>
    </r>
    <r>
      <rPr>
        <b/>
        <sz val="10"/>
        <color theme="1"/>
        <rFont val="Arial"/>
        <family val="2"/>
      </rPr>
      <t>EVIDENCIAS</t>
    </r>
    <r>
      <rPr>
        <sz val="10"/>
        <color theme="1"/>
        <rFont val="Arial"/>
        <family val="2"/>
      </rPr>
      <t xml:space="preserve">
Radicado 3-2025-6169 del 01/07/2025
</t>
    </r>
    <r>
      <rPr>
        <b/>
        <sz val="10"/>
        <color theme="1"/>
        <rFont val="Arial"/>
        <family val="2"/>
      </rPr>
      <t>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 xml:space="preserve">
VALORACIÓN DE LAS EVIDENCIAS
</t>
    </r>
    <r>
      <rPr>
        <sz val="10"/>
        <color theme="1"/>
        <rFont val="Arial"/>
        <family val="2"/>
      </rPr>
      <t xml:space="preserve">Se aporta como evidencia el radicado en mención, en el cual se indica lo siguiente: “En proceso y términos de cumplimiento.” No se anexaron soportes.
</t>
    </r>
    <r>
      <rPr>
        <b/>
        <sz val="10"/>
        <color theme="1"/>
        <rFont val="Arial"/>
        <family val="2"/>
      </rPr>
      <t xml:space="preserve">
AVANCE PORCENTUAL
</t>
    </r>
    <r>
      <rPr>
        <sz val="10"/>
        <color theme="1"/>
        <rFont val="Arial"/>
        <family val="2"/>
      </rPr>
      <t xml:space="preserve">0%
</t>
    </r>
    <r>
      <rPr>
        <b/>
        <sz val="10"/>
        <color theme="1"/>
        <rFont val="Arial"/>
        <family val="2"/>
      </rPr>
      <t>CONCEPTO</t>
    </r>
    <r>
      <rPr>
        <sz val="10"/>
        <color theme="1"/>
        <rFont val="Arial"/>
        <family val="2"/>
      </rPr>
      <t xml:space="preserve">
Se conceptúa la acción</t>
    </r>
    <r>
      <rPr>
        <b/>
        <sz val="10"/>
        <color theme="1"/>
        <rFont val="Arial"/>
        <family val="2"/>
      </rPr>
      <t xml:space="preserve"> SIN INICIAR – DENTRO DE TÉRMINOS y HALLAZGO ABIERTO.</t>
    </r>
  </si>
  <si>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No se allegaron soportes
</t>
    </r>
    <r>
      <rPr>
        <b/>
        <sz val="10"/>
        <color theme="1"/>
        <rFont val="Arial"/>
        <family val="2"/>
      </rPr>
      <t>UBICACIÓN DE LAS EVIDENCIAS</t>
    </r>
    <r>
      <rPr>
        <sz val="10"/>
        <color theme="1"/>
        <rFont val="Arial"/>
        <family val="2"/>
      </rPr>
      <t xml:space="preserve">
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amp;newTargetListUrl=%2Fsites%2FOficinadeControlInterno%2FVIGENCIA%202025&amp;viewpath=%2Fsites%2FOficinadeControlInterno%2FVIGENCIA%202025%2FForms%2FAllItems%2Easpx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Para este seguimiento no se allegaron soportes de avance de la acción.
</t>
    </r>
    <r>
      <rPr>
        <b/>
        <sz val="10"/>
        <color theme="1"/>
        <rFont val="Arial"/>
        <family val="2"/>
      </rPr>
      <t>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 </t>
    </r>
    <r>
      <rPr>
        <b/>
        <sz val="10"/>
        <color theme="1"/>
        <rFont val="Arial"/>
        <family val="2"/>
      </rPr>
      <t>SIN INICIAR - REZAGADA – DENTRO DE LOS TÉRMINOS y HALLAZGO ABIERTO. RIESGO ALTO DE INCUMPLIMIENTO.</t>
    </r>
    <r>
      <rPr>
        <sz val="10"/>
        <color theme="1"/>
        <rFont val="Arial"/>
        <family val="2"/>
      </rPr>
      <t xml:space="preserve">
</t>
    </r>
    <r>
      <rPr>
        <b/>
        <sz val="10"/>
        <color theme="1"/>
        <rFont val="Arial"/>
        <family val="2"/>
      </rPr>
      <t>ALERTA</t>
    </r>
    <r>
      <rPr>
        <sz val="10"/>
        <color theme="1"/>
        <rFont val="Arial"/>
        <family val="2"/>
      </rPr>
      <t xml:space="preserve">
Agilizar la implementación de la acción dentro de las fechas programadas y allegar los soportes para valorar el estado de avance antes de que se cumpla el plazo de terminación.
'</t>
    </r>
    <r>
      <rPr>
        <b/>
        <sz val="10"/>
        <color theme="1"/>
        <rFont val="Arial"/>
        <family val="2"/>
      </rPr>
      <t>CORTE DEL SEGUIMIENTO Y EVALUACION</t>
    </r>
    <r>
      <rPr>
        <sz val="10"/>
        <color theme="1"/>
        <rFont val="Arial"/>
        <family val="2"/>
      </rPr>
      <t xml:space="preserve">
31 de agosto de 2025
</t>
    </r>
    <r>
      <rPr>
        <b/>
        <sz val="10"/>
        <color theme="1"/>
        <rFont val="Arial"/>
        <family val="2"/>
      </rPr>
      <t>EVIDENCIAS</t>
    </r>
    <r>
      <rPr>
        <sz val="10"/>
        <color theme="1"/>
        <rFont val="Arial"/>
        <family val="2"/>
      </rPr>
      <t xml:space="preserve">
No se cuenta con soportes de avance para la valoración al presente corte.
</t>
    </r>
    <r>
      <rPr>
        <b/>
        <sz val="10"/>
        <color theme="1"/>
        <rFont val="Arial"/>
        <family val="2"/>
      </rPr>
      <t>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No se allegaron soportes, no es posible establecer un grado de avance.
</t>
    </r>
    <r>
      <rPr>
        <b/>
        <sz val="10"/>
        <color theme="1"/>
        <rFont val="Arial"/>
        <family val="2"/>
      </rPr>
      <t>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t>
    </r>
    <r>
      <rPr>
        <b/>
        <sz val="10"/>
        <color theme="1"/>
        <rFont val="Arial"/>
        <family val="2"/>
      </rPr>
      <t xml:space="preserve"> SIN INICIAR - REZAGADA - DENTRO DE TÉRMINOS y HALLAZGO ABIERTO. ALTO RIESGO DE INCUMPLIMIENTO.</t>
    </r>
    <r>
      <rPr>
        <sz val="10"/>
        <color theme="1"/>
        <rFont val="Arial"/>
        <family val="2"/>
      </rPr>
      <t xml:space="preserve">
</t>
    </r>
    <r>
      <rPr>
        <b/>
        <sz val="10"/>
        <color theme="1"/>
        <rFont val="Arial"/>
        <family val="2"/>
      </rPr>
      <t xml:space="preserve">ALERTA </t>
    </r>
    <r>
      <rPr>
        <sz val="10"/>
        <color theme="1"/>
        <rFont val="Arial"/>
        <family val="2"/>
      </rPr>
      <t xml:space="preserve">
Agilizar la implementación de la acción dentro de las fechas programadas y allegar los soportes para valorar el estado de avance antes de que se cumpla el plazo de terminación, toda vez que su incumplimiento potencialmente puede revertir en indagaciones preliminares y responsabilidades disciplinarias.</t>
    </r>
  </si>
  <si>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No se allegaron soportes
</t>
    </r>
    <r>
      <rPr>
        <b/>
        <sz val="10"/>
        <color theme="1"/>
        <rFont val="Arial"/>
        <family val="2"/>
      </rPr>
      <t>UBICACIÓN DE LAS EVIDENCIAS</t>
    </r>
    <r>
      <rPr>
        <sz val="10"/>
        <color theme="1"/>
        <rFont val="Arial"/>
        <family val="2"/>
      </rPr>
      <t xml:space="preserve">
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amp;newTargetListUrl=%2Fsites%2FOficinadeControlInterno%2FVIGENCIA%202025&amp;viewpath=%2Fsites%2FOficinadeControlInterno%2FVIGENCIA%202025%2FForms%2FAllItems%2Easpx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Para este seguimiento no se allegaron soportes de avance de la acción.
</t>
    </r>
    <r>
      <rPr>
        <b/>
        <sz val="10"/>
        <color theme="1"/>
        <rFont val="Arial"/>
        <family val="2"/>
      </rPr>
      <t>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 </t>
    </r>
    <r>
      <rPr>
        <b/>
        <sz val="10"/>
        <color theme="1"/>
        <rFont val="Arial"/>
        <family val="2"/>
      </rPr>
      <t>SIN INICIAR - REZAGADA – DENTRO DE LOS TÉRMINOS y HALLAZGO ABIERTO. RIESGO ALTO DE INCUMPLIMIENTO.</t>
    </r>
    <r>
      <rPr>
        <sz val="10"/>
        <color theme="1"/>
        <rFont val="Arial"/>
        <family val="2"/>
      </rPr>
      <t xml:space="preserve">
</t>
    </r>
    <r>
      <rPr>
        <b/>
        <sz val="10"/>
        <color theme="1"/>
        <rFont val="Arial"/>
        <family val="2"/>
      </rPr>
      <t>ALERTA</t>
    </r>
    <r>
      <rPr>
        <sz val="10"/>
        <color theme="1"/>
        <rFont val="Arial"/>
        <family val="2"/>
      </rPr>
      <t xml:space="preserve">
Agilizar la implementación de la acción dentro de las fechas programadas y allegar los soportes para valorar el estado de avance antes de que se cumpla el plazo de terminación.
'</t>
    </r>
    <r>
      <rPr>
        <b/>
        <sz val="10"/>
        <color theme="1"/>
        <rFont val="Arial"/>
        <family val="2"/>
      </rPr>
      <t>CORTE DEL SEGUIMIENTO Y EVALUACION</t>
    </r>
    <r>
      <rPr>
        <sz val="10"/>
        <color theme="1"/>
        <rFont val="Arial"/>
        <family val="2"/>
      </rPr>
      <t xml:space="preserve">
31 de agosto de 2025
</t>
    </r>
    <r>
      <rPr>
        <b/>
        <sz val="10"/>
        <color theme="1"/>
        <rFont val="Arial"/>
        <family val="2"/>
      </rPr>
      <t>EVIDENCIAS</t>
    </r>
    <r>
      <rPr>
        <sz val="10"/>
        <color theme="1"/>
        <rFont val="Arial"/>
        <family val="2"/>
      </rPr>
      <t xml:space="preserve">
No se cuenta con soportes de avance para la valoración al presente corte.
</t>
    </r>
    <r>
      <rPr>
        <b/>
        <sz val="10"/>
        <color theme="1"/>
        <rFont val="Arial"/>
        <family val="2"/>
      </rPr>
      <t>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No se allegaron soportes, no es posible establecer un grado de avance.
</t>
    </r>
    <r>
      <rPr>
        <b/>
        <sz val="10"/>
        <color theme="1"/>
        <rFont val="Arial"/>
        <family val="2"/>
      </rPr>
      <t>CONCEPTO</t>
    </r>
    <r>
      <rPr>
        <sz val="10"/>
        <color theme="1"/>
        <rFont val="Arial"/>
        <family val="2"/>
      </rPr>
      <t xml:space="preserve">
Se conceptúa la acción </t>
    </r>
    <r>
      <rPr>
        <b/>
        <sz val="10"/>
        <color theme="1"/>
        <rFont val="Arial"/>
        <family val="2"/>
      </rPr>
      <t xml:space="preserve">SIN INICIAR - REZAGADA - DENTRO DE TÉRMINOS y HALLAZGO ABIERTO. ALTO RIESGO DE INCUMPLIMIENTO.
ALERTA </t>
    </r>
    <r>
      <rPr>
        <sz val="10"/>
        <color theme="1"/>
        <rFont val="Arial"/>
        <family val="2"/>
      </rPr>
      <t xml:space="preserve">
Agilizar la implementación de la acción dentro de las fechas programadas y allegar los soportes para valorar el estado de avance antes de que se cumpla el plazo de terminación, toda vez que su incumplimiento potencialmente puede revertir en indagaciones preliminares y responsabilidades disciplinarias.</t>
    </r>
  </si>
  <si>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No se allegaron soportes
</t>
    </r>
    <r>
      <rPr>
        <b/>
        <sz val="10"/>
        <color theme="1"/>
        <rFont val="Arial"/>
        <family val="2"/>
      </rPr>
      <t>UBICACIÓN DE LAS EVIDENCIAS</t>
    </r>
    <r>
      <rPr>
        <sz val="10"/>
        <color theme="1"/>
        <rFont val="Arial"/>
        <family val="2"/>
      </rPr>
      <t xml:space="preserve">
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amp;newTargetListUrl=%2Fsites%2FOficinadeControlInterno%2FVIGENCIA%202025&amp;viewpath=%2Fsites%2FOficinadeControlInterno%2FVIGENCIA%202025%2FForms%2FAllItems%2Easpx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Para este seguimiento no se allegaron soportes de avance de la acción.
</t>
    </r>
    <r>
      <rPr>
        <b/>
        <sz val="10"/>
        <color theme="1"/>
        <rFont val="Arial"/>
        <family val="2"/>
      </rPr>
      <t>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 </t>
    </r>
    <r>
      <rPr>
        <b/>
        <sz val="10"/>
        <color theme="1"/>
        <rFont val="Arial"/>
        <family val="2"/>
      </rPr>
      <t>SIN INICIAR - REZAGADA – DENTRO DE LOS TÉRMINOS y HALLAZGO ABIERTO. RIESGO ALTO DE INCUMPLIMIENTO.</t>
    </r>
    <r>
      <rPr>
        <sz val="10"/>
        <color theme="1"/>
        <rFont val="Arial"/>
        <family val="2"/>
      </rPr>
      <t xml:space="preserve">
</t>
    </r>
    <r>
      <rPr>
        <b/>
        <sz val="10"/>
        <color theme="1"/>
        <rFont val="Arial"/>
        <family val="2"/>
      </rPr>
      <t>ALERTA</t>
    </r>
    <r>
      <rPr>
        <sz val="10"/>
        <color theme="1"/>
        <rFont val="Arial"/>
        <family val="2"/>
      </rPr>
      <t xml:space="preserve">
Agilizar la implementación de la acción dentro de las fechas programadas y allegar los soportes para valorar el estado de avance antes de que se cumpla el plazo de terminación.
'</t>
    </r>
    <r>
      <rPr>
        <b/>
        <sz val="10"/>
        <color theme="1"/>
        <rFont val="Arial"/>
        <family val="2"/>
      </rPr>
      <t>CORTE DEL SEGUIMIENTO Y EVALUACION</t>
    </r>
    <r>
      <rPr>
        <sz val="10"/>
        <color theme="1"/>
        <rFont val="Arial"/>
        <family val="2"/>
      </rPr>
      <t xml:space="preserve">
31 de agosto de 2025
</t>
    </r>
    <r>
      <rPr>
        <b/>
        <sz val="10"/>
        <color theme="1"/>
        <rFont val="Arial"/>
        <family val="2"/>
      </rPr>
      <t>EVIDENCIAS</t>
    </r>
    <r>
      <rPr>
        <sz val="10"/>
        <color theme="1"/>
        <rFont val="Arial"/>
        <family val="2"/>
      </rPr>
      <t xml:space="preserve">
No se cuenta con soportes de avance para la valoración al presente corte.
</t>
    </r>
    <r>
      <rPr>
        <b/>
        <sz val="10"/>
        <color theme="1"/>
        <rFont val="Arial"/>
        <family val="2"/>
      </rPr>
      <t>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No se allegaron soportes, no es posible establecer un grado de avance.
</t>
    </r>
    <r>
      <rPr>
        <b/>
        <sz val="10"/>
        <color theme="1"/>
        <rFont val="Arial"/>
        <family val="2"/>
      </rPr>
      <t>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 </t>
    </r>
    <r>
      <rPr>
        <b/>
        <sz val="10"/>
        <color theme="1"/>
        <rFont val="Arial"/>
        <family val="2"/>
      </rPr>
      <t xml:space="preserve">SIN INICIAR - REZAGADA - DENTRO DE TÉRMINOS y HALLAZGO ABIERTO. ALTO RIESGO DE INCUMPLIMIENTO.
</t>
    </r>
    <r>
      <rPr>
        <sz val="10"/>
        <color theme="1"/>
        <rFont val="Arial"/>
        <family val="2"/>
      </rPr>
      <t xml:space="preserve">
</t>
    </r>
    <r>
      <rPr>
        <b/>
        <sz val="10"/>
        <color theme="1"/>
        <rFont val="Arial"/>
        <family val="2"/>
      </rPr>
      <t xml:space="preserve">ALERTA </t>
    </r>
    <r>
      <rPr>
        <sz val="10"/>
        <color theme="1"/>
        <rFont val="Arial"/>
        <family val="2"/>
      </rPr>
      <t xml:space="preserve">
Agilizar la implementación de la acción dentro de las fechas programadas y allegar los soportes para valorar el estado de avance antes de que se cumpla el plazo de terminación, toda vez que su incumplimiento potencialmente puede revertir en indagaciones preliminares y responsabilidades disciplinarias.</t>
    </r>
  </si>
  <si>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No se allegaron soportes
</t>
    </r>
    <r>
      <rPr>
        <b/>
        <sz val="10"/>
        <color theme="1"/>
        <rFont val="Arial"/>
        <family val="2"/>
      </rPr>
      <t xml:space="preserve">UBICACIÓN DE LAS EVIDENCIAS
</t>
    </r>
    <r>
      <rPr>
        <sz val="10"/>
        <color theme="1"/>
        <rFont val="Arial"/>
        <family val="2"/>
      </rPr>
      <t xml:space="preserve">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amp;newTargetListUrl=%2Fsites%2FOficinadeControlInterno%2FVIGENCIA%202025&amp;viewpath=%2Fsites%2FOficinadeControlInterno%2FVIGENCIA%202025%2FForms%2FAllItems%2Easpx
Equipo asignado al Jefe de la Oficina de Control Interno carpeta  \\192.168.6.11\Control-Interno\2025\Plan de Mejoramiento CB y CGR
Sistema Integrado de Gestión Documental SIGA
</t>
    </r>
    <r>
      <rPr>
        <b/>
        <sz val="10"/>
        <color theme="1"/>
        <rFont val="Arial"/>
        <family val="2"/>
      </rPr>
      <t xml:space="preserve">VALORACIÓN DE LAS EVIDENCIAS
</t>
    </r>
    <r>
      <rPr>
        <sz val="10"/>
        <color theme="1"/>
        <rFont val="Arial"/>
        <family val="2"/>
      </rPr>
      <t xml:space="preserve">Para este seguimiento no se allegaron soportes de avance de la acción.
</t>
    </r>
    <r>
      <rPr>
        <b/>
        <sz val="10"/>
        <color theme="1"/>
        <rFont val="Arial"/>
        <family val="2"/>
      </rPr>
      <t>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 </t>
    </r>
    <r>
      <rPr>
        <b/>
        <sz val="10"/>
        <color theme="1"/>
        <rFont val="Arial"/>
        <family val="2"/>
      </rPr>
      <t>SIN INICIAR - REZAGADA – DENTRO DE LOS TÉRMINOS y HALLAZGO ABIERTO. RIESGO ALTO DE INCUMPLIMIENTO</t>
    </r>
    <r>
      <rPr>
        <sz val="10"/>
        <color theme="1"/>
        <rFont val="Arial"/>
        <family val="2"/>
      </rPr>
      <t xml:space="preserve">.
</t>
    </r>
    <r>
      <rPr>
        <b/>
        <sz val="10"/>
        <color theme="1"/>
        <rFont val="Arial"/>
        <family val="2"/>
      </rPr>
      <t>ALERTA</t>
    </r>
    <r>
      <rPr>
        <sz val="10"/>
        <color theme="1"/>
        <rFont val="Arial"/>
        <family val="2"/>
      </rPr>
      <t xml:space="preserve">
Agilizar la implementación de la acción dentro de las fechas programadas y allegar los soportes para valorar el estado de avance antes de que se cumpla el plazo de terminación.
'</t>
    </r>
    <r>
      <rPr>
        <b/>
        <sz val="10"/>
        <color theme="1"/>
        <rFont val="Arial"/>
        <family val="2"/>
      </rPr>
      <t>CORTE DEL SEGUIMIENTO Y EVALUACION</t>
    </r>
    <r>
      <rPr>
        <sz val="10"/>
        <color theme="1"/>
        <rFont val="Arial"/>
        <family val="2"/>
      </rPr>
      <t xml:space="preserve">
31 de agosto de 2025
</t>
    </r>
    <r>
      <rPr>
        <b/>
        <sz val="10"/>
        <color theme="1"/>
        <rFont val="Arial"/>
        <family val="2"/>
      </rPr>
      <t>EVIDENCIAS</t>
    </r>
    <r>
      <rPr>
        <sz val="10"/>
        <color theme="1"/>
        <rFont val="Arial"/>
        <family val="2"/>
      </rPr>
      <t xml:space="preserve">
Radicado 3-2025-6169 del 01/07/2025
</t>
    </r>
    <r>
      <rPr>
        <b/>
        <sz val="10"/>
        <color theme="1"/>
        <rFont val="Arial"/>
        <family val="2"/>
      </rPr>
      <t>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Se aporta como evidencia el radicado en mención, en el cual se indica lo siguiente: “En proceso y términos de cumplimiento.” No se anexaron soportes.
</t>
    </r>
    <r>
      <rPr>
        <b/>
        <sz val="10"/>
        <color theme="1"/>
        <rFont val="Arial"/>
        <family val="2"/>
      </rPr>
      <t>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 </t>
    </r>
    <r>
      <rPr>
        <b/>
        <sz val="10"/>
        <color theme="1"/>
        <rFont val="Arial"/>
        <family val="2"/>
      </rPr>
      <t>SIN INICIAR - DENTRO DE TÉRMINOS y HALLAZGO ABIERTO.</t>
    </r>
  </si>
  <si>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No se allegaron soportes
</t>
    </r>
    <r>
      <rPr>
        <b/>
        <sz val="10"/>
        <color theme="1"/>
        <rFont val="Arial"/>
        <family val="2"/>
      </rPr>
      <t xml:space="preserve">UBICACIÓN DE LAS EVIDENCIAS
</t>
    </r>
    <r>
      <rPr>
        <sz val="10"/>
        <color theme="1"/>
        <rFont val="Arial"/>
        <family val="2"/>
      </rPr>
      <t xml:space="preserve">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amp;newTargetListUrl=%2Fsites%2FOficinadeControlInterno%2FVIGENCIA%202025&amp;viewpath=%2Fsites%2FOficinadeControlInterno%2FVIGENCIA%202025%2FForms%2FAllItems%2Easpx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Para este seguimiento no se allegaron soportes de avance de la acción.
</t>
    </r>
    <r>
      <rPr>
        <b/>
        <sz val="10"/>
        <color theme="1"/>
        <rFont val="Arial"/>
        <family val="2"/>
      </rPr>
      <t>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 </t>
    </r>
    <r>
      <rPr>
        <b/>
        <sz val="10"/>
        <color theme="1"/>
        <rFont val="Arial"/>
        <family val="2"/>
      </rPr>
      <t>SIN INICIAR - REZAGADA – DENTRO DE LOS TÉRMINOS y HALLAZGO ABIERTO. RIESGO ALTO DE INCUMPLIMIENTO.</t>
    </r>
    <r>
      <rPr>
        <sz val="10"/>
        <color theme="1"/>
        <rFont val="Arial"/>
        <family val="2"/>
      </rPr>
      <t xml:space="preserve">
</t>
    </r>
    <r>
      <rPr>
        <b/>
        <sz val="10"/>
        <color theme="1"/>
        <rFont val="Arial"/>
        <family val="2"/>
      </rPr>
      <t>ALERTA</t>
    </r>
    <r>
      <rPr>
        <sz val="10"/>
        <color theme="1"/>
        <rFont val="Arial"/>
        <family val="2"/>
      </rPr>
      <t xml:space="preserve">
Agilizar la implementación de la acción dentro de las fechas programadas y allegar los soportes para valorar el estado de avance antes de que se cumpla el plazo de terminación.
</t>
    </r>
    <r>
      <rPr>
        <b/>
        <sz val="10"/>
        <color theme="1"/>
        <rFont val="Arial"/>
        <family val="2"/>
      </rPr>
      <t>CORTE DEL SEGUIMIENTO Y EVALUACION</t>
    </r>
    <r>
      <rPr>
        <sz val="10"/>
        <color theme="1"/>
        <rFont val="Arial"/>
        <family val="2"/>
      </rPr>
      <t xml:space="preserve">
31 de agosto de 2025
</t>
    </r>
    <r>
      <rPr>
        <b/>
        <sz val="10"/>
        <color theme="1"/>
        <rFont val="Arial"/>
        <family val="2"/>
      </rPr>
      <t>EVIDENCIAS</t>
    </r>
    <r>
      <rPr>
        <sz val="10"/>
        <color theme="1"/>
        <rFont val="Arial"/>
        <family val="2"/>
      </rPr>
      <t xml:space="preserve">
Radicado 3-2025-6789 del 16/07/2025
</t>
    </r>
    <r>
      <rPr>
        <b/>
        <sz val="10"/>
        <color theme="1"/>
        <rFont val="Arial"/>
        <family val="2"/>
      </rPr>
      <t>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Se aporta como evidencia el radicado 3-2025-6789 en el cual se indica lo siguiente: “De acuerdo con lo anterior, es preciso indicar que se están adelantado las actividades para cumplir con las mismas, en los tiempos establecidos, esto es, 2025/12/31 y 2026/04/21 respectivamente. Finalmente, se informa que, haremos llegar las evidencias de cumplimiento para su valoración y posterior cierre.” Dado que no se allegaron soportes, no es posible establecer un grado de avance.
</t>
    </r>
    <r>
      <rPr>
        <b/>
        <sz val="10"/>
        <color theme="1"/>
        <rFont val="Arial"/>
        <family val="2"/>
      </rPr>
      <t>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 </t>
    </r>
    <r>
      <rPr>
        <b/>
        <sz val="10"/>
        <color theme="1"/>
        <rFont val="Arial"/>
        <family val="2"/>
      </rPr>
      <t>SIN INICIAR – DENTRO DE TÉRMINOS y HALLAZGO ABIERTO.</t>
    </r>
  </si>
  <si>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No se allegaron soportes
</t>
    </r>
    <r>
      <rPr>
        <b/>
        <sz val="10"/>
        <color theme="1"/>
        <rFont val="Arial"/>
        <family val="2"/>
      </rPr>
      <t>UBICACIÓN DE LAS EVIDENCIAS</t>
    </r>
    <r>
      <rPr>
        <sz val="10"/>
        <color theme="1"/>
        <rFont val="Arial"/>
        <family val="2"/>
      </rPr>
      <t xml:space="preserve">
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amp;newTargetListUrl=%2Fsites%2FOficinadeControlInterno%2FVIGENCIA%202025&amp;viewpath=%2Fsites%2FOficinadeControlInterno%2FVIGENCIA%202025%2FForms%2FAllItems%2Easpx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Para este seguimiento no se allegaron soportes de avance de la acción.
</t>
    </r>
    <r>
      <rPr>
        <b/>
        <sz val="10"/>
        <color theme="1"/>
        <rFont val="Arial"/>
        <family val="2"/>
      </rPr>
      <t>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 </t>
    </r>
    <r>
      <rPr>
        <b/>
        <sz val="10"/>
        <color theme="1"/>
        <rFont val="Arial"/>
        <family val="2"/>
      </rPr>
      <t>SIN INICIAR - REZAGADA – DENTRO DE LOS TÉRMINOS y HALLAZGO ABIERTO. RIESGO ALTO DE INCUMPLIMIENTO.</t>
    </r>
    <r>
      <rPr>
        <sz val="10"/>
        <color theme="1"/>
        <rFont val="Arial"/>
        <family val="2"/>
      </rPr>
      <t xml:space="preserve">
</t>
    </r>
    <r>
      <rPr>
        <b/>
        <sz val="10"/>
        <color theme="1"/>
        <rFont val="Arial"/>
        <family val="2"/>
      </rPr>
      <t>ALERTA</t>
    </r>
    <r>
      <rPr>
        <sz val="10"/>
        <color theme="1"/>
        <rFont val="Arial"/>
        <family val="2"/>
      </rPr>
      <t xml:space="preserve">
Agilizar la implementación de la acción dentro de las fechas programadas y allegar los soportes para valorar el estado de avance antes de que se cumpla el plazo de terminación.
'</t>
    </r>
    <r>
      <rPr>
        <b/>
        <sz val="10"/>
        <color theme="1"/>
        <rFont val="Arial"/>
        <family val="2"/>
      </rPr>
      <t>CORTE DEL SEGUIMIENTO Y EVALUACION</t>
    </r>
    <r>
      <rPr>
        <sz val="10"/>
        <color theme="1"/>
        <rFont val="Arial"/>
        <family val="2"/>
      </rPr>
      <t xml:space="preserve">
31 de agosto de 2025
</t>
    </r>
    <r>
      <rPr>
        <b/>
        <sz val="10"/>
        <color theme="1"/>
        <rFont val="Arial"/>
        <family val="2"/>
      </rPr>
      <t>EVIDENCIAS</t>
    </r>
    <r>
      <rPr>
        <sz val="10"/>
        <color theme="1"/>
        <rFont val="Arial"/>
        <family val="2"/>
      </rPr>
      <t xml:space="preserve">
No se cuenta con soportes de avance para la valoración al presente corte
</t>
    </r>
    <r>
      <rPr>
        <b/>
        <sz val="10"/>
        <color theme="1"/>
        <rFont val="Arial"/>
        <family val="2"/>
      </rPr>
      <t>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No se realiza valoración toda vez que a la fecha no se cuenta con soportes debido a que la acción fue suscrita a partir del 14 de julio de 2025.</t>
    </r>
    <r>
      <rPr>
        <b/>
        <sz val="10"/>
        <color theme="1"/>
        <rFont val="Arial"/>
        <family val="2"/>
      </rPr>
      <t xml:space="preserve">
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 </t>
    </r>
    <r>
      <rPr>
        <b/>
        <sz val="10"/>
        <color theme="1"/>
        <rFont val="Arial"/>
        <family val="2"/>
      </rPr>
      <t>SIN INICIAR – DENTRO DE TÉRMINOS y HALLAZGO ABIERTO.</t>
    </r>
  </si>
  <si>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No se allegaron soportes
</t>
    </r>
    <r>
      <rPr>
        <b/>
        <sz val="10"/>
        <color theme="1"/>
        <rFont val="Arial"/>
        <family val="2"/>
      </rPr>
      <t>UBICACIÓN DE LAS EVIDENCIAS</t>
    </r>
    <r>
      <rPr>
        <sz val="10"/>
        <color theme="1"/>
        <rFont val="Arial"/>
        <family val="2"/>
      </rPr>
      <t xml:space="preserve">
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amp;newTargetListUrl=%2Fsites%2FOficinadeControlInterno%2FVIGENCIA%202025&amp;viewpath=%2Fsites%2FOficinadeControlInterno%2FVIGENCIA%202025%2FForms%2FAllItems%2Easpx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Para este seguimiento no se allegaron soportes de avance de la acción.
</t>
    </r>
    <r>
      <rPr>
        <b/>
        <sz val="10"/>
        <color theme="1"/>
        <rFont val="Arial"/>
        <family val="2"/>
      </rPr>
      <t>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 </t>
    </r>
    <r>
      <rPr>
        <b/>
        <sz val="10"/>
        <color theme="1"/>
        <rFont val="Arial"/>
        <family val="2"/>
      </rPr>
      <t>SIN INICIAR - REZAGADA – DENTRO DE LOS TÉRMINOS y HALLAZGO ABIERTO. RIESGO ALTO DE INCUMPLIMIENTO.</t>
    </r>
    <r>
      <rPr>
        <sz val="10"/>
        <color theme="1"/>
        <rFont val="Arial"/>
        <family val="2"/>
      </rPr>
      <t xml:space="preserve">
</t>
    </r>
    <r>
      <rPr>
        <b/>
        <sz val="10"/>
        <color theme="1"/>
        <rFont val="Arial"/>
        <family val="2"/>
      </rPr>
      <t>ALERTA</t>
    </r>
    <r>
      <rPr>
        <sz val="10"/>
        <color theme="1"/>
        <rFont val="Arial"/>
        <family val="2"/>
      </rPr>
      <t xml:space="preserve">
Agilizar la implementación de la acción dentro de las fechas programadas y allegar los soportes para valorar el estado de avance antes de que se cumpla el plazo de terminación.
'</t>
    </r>
    <r>
      <rPr>
        <b/>
        <sz val="10"/>
        <color theme="1"/>
        <rFont val="Arial"/>
        <family val="2"/>
      </rPr>
      <t>CORTE DEL SEGUIMIENTO Y EVALUACION</t>
    </r>
    <r>
      <rPr>
        <sz val="10"/>
        <color theme="1"/>
        <rFont val="Arial"/>
        <family val="2"/>
      </rPr>
      <t xml:space="preserve">
31 de agosto de 2025
</t>
    </r>
    <r>
      <rPr>
        <b/>
        <sz val="10"/>
        <color theme="1"/>
        <rFont val="Arial"/>
        <family val="2"/>
      </rPr>
      <t>EVIDENCIAS</t>
    </r>
    <r>
      <rPr>
        <sz val="10"/>
        <color theme="1"/>
        <rFont val="Arial"/>
        <family val="2"/>
      </rPr>
      <t xml:space="preserve">
No se cuenta con soportes de avance para la valoración al presente corte
</t>
    </r>
    <r>
      <rPr>
        <b/>
        <sz val="10"/>
        <color theme="1"/>
        <rFont val="Arial"/>
        <family val="2"/>
      </rPr>
      <t>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No se realiza valoración toda vez que a la fecha no se cuenta con soportes debido a que la acción fue suscrita a partir del 14 de julio de 2025.</t>
    </r>
    <r>
      <rPr>
        <b/>
        <sz val="10"/>
        <color theme="1"/>
        <rFont val="Arial"/>
        <family val="2"/>
      </rPr>
      <t xml:space="preserve">
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 </t>
    </r>
    <r>
      <rPr>
        <b/>
        <sz val="10"/>
        <color theme="1"/>
        <rFont val="Arial"/>
        <family val="2"/>
      </rPr>
      <t>SIN INICIAR – DENTRO DE TÉRMINOS y HALLAZGO ABIERTO.</t>
    </r>
  </si>
  <si>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No se allegaron soportes
</t>
    </r>
    <r>
      <rPr>
        <b/>
        <sz val="10"/>
        <color theme="1"/>
        <rFont val="Arial"/>
        <family val="2"/>
      </rPr>
      <t>UBICACIÓN DE LAS EVIDENCIAS</t>
    </r>
    <r>
      <rPr>
        <sz val="10"/>
        <color theme="1"/>
        <rFont val="Arial"/>
        <family val="2"/>
      </rPr>
      <t xml:space="preserve">
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amp;newTargetListUrl=%2Fsites%2FOficinadeControlInterno%2FVIGENCIA%202025&amp;viewpath=%2Fsites%2FOficinadeControlInterno%2FVIGENCIA%202025%2FForms%2FAllItems%2Easpx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Para este seguimiento no se allegaron soportes de avance de la acción.
</t>
    </r>
    <r>
      <rPr>
        <b/>
        <sz val="10"/>
        <color theme="1"/>
        <rFont val="Arial"/>
        <family val="2"/>
      </rPr>
      <t>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 </t>
    </r>
    <r>
      <rPr>
        <b/>
        <sz val="10"/>
        <color theme="1"/>
        <rFont val="Arial"/>
        <family val="2"/>
      </rPr>
      <t>SIN INICIAR - REZAGADA – DENTRO DE LOS TÉRMINOS y HALLAZGO ABIERTO. RIESGO ALTO DE INCUMPLIMIENTO.</t>
    </r>
    <r>
      <rPr>
        <sz val="10"/>
        <color theme="1"/>
        <rFont val="Arial"/>
        <family val="2"/>
      </rPr>
      <t xml:space="preserve">
</t>
    </r>
    <r>
      <rPr>
        <b/>
        <sz val="10"/>
        <color theme="1"/>
        <rFont val="Arial"/>
        <family val="2"/>
      </rPr>
      <t>ALERTA</t>
    </r>
    <r>
      <rPr>
        <sz val="10"/>
        <color theme="1"/>
        <rFont val="Arial"/>
        <family val="2"/>
      </rPr>
      <t xml:space="preserve">
Agilizar la implementación de la acción dentro de las fechas programadas y allegar los soportes para valorar el estado de avance antes de que se cumpla el plazo de terminación.
'</t>
    </r>
    <r>
      <rPr>
        <b/>
        <sz val="10"/>
        <color theme="1"/>
        <rFont val="Arial"/>
        <family val="2"/>
      </rPr>
      <t>CORTE DEL SEGUIMIENTO Y EVALUACION</t>
    </r>
    <r>
      <rPr>
        <sz val="10"/>
        <color theme="1"/>
        <rFont val="Arial"/>
        <family val="2"/>
      </rPr>
      <t xml:space="preserve">
31 de agosto de 2025
</t>
    </r>
    <r>
      <rPr>
        <b/>
        <sz val="10"/>
        <color theme="1"/>
        <rFont val="Arial"/>
        <family val="2"/>
      </rPr>
      <t>EVIDENCIAS</t>
    </r>
    <r>
      <rPr>
        <sz val="10"/>
        <color theme="1"/>
        <rFont val="Arial"/>
        <family val="2"/>
      </rPr>
      <t xml:space="preserve">
No se cuenta con soportes de avance para la valoración al presente corte
</t>
    </r>
    <r>
      <rPr>
        <b/>
        <sz val="10"/>
        <color theme="1"/>
        <rFont val="Arial"/>
        <family val="2"/>
      </rPr>
      <t>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No se realiza valoración toda vez que a la fecha no se cuenta con soportes debido a que la acción fue suscrita a partir del 25 de julio de 2025.</t>
    </r>
    <r>
      <rPr>
        <b/>
        <sz val="10"/>
        <color theme="1"/>
        <rFont val="Arial"/>
        <family val="2"/>
      </rPr>
      <t xml:space="preserve">
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 </t>
    </r>
    <r>
      <rPr>
        <b/>
        <sz val="10"/>
        <color theme="1"/>
        <rFont val="Arial"/>
        <family val="2"/>
      </rPr>
      <t>SIN INICIAR – DENTRO DE TÉRMINOS y HALLAZGO ABIERTO.</t>
    </r>
  </si>
  <si>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No se allegaron soportes
</t>
    </r>
    <r>
      <rPr>
        <b/>
        <sz val="10"/>
        <color theme="1"/>
        <rFont val="Arial"/>
        <family val="2"/>
      </rPr>
      <t>UBICACIÓN DE LAS EVIDENCIAS</t>
    </r>
    <r>
      <rPr>
        <sz val="10"/>
        <color theme="1"/>
        <rFont val="Arial"/>
        <family val="2"/>
      </rPr>
      <t xml:space="preserve">
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amp;newTargetListUrl=%2Fsites%2FOficinadeControlInterno%2FVIGENCIA%202025&amp;viewpath=%2Fsites%2FOficinadeControlInterno%2FVIGENCIA%202025%2FForms%2FAllItems%2Easpx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Para este seguimiento no se allegaron soportes de avance de la acción.
</t>
    </r>
    <r>
      <rPr>
        <b/>
        <sz val="10"/>
        <color theme="1"/>
        <rFont val="Arial"/>
        <family val="2"/>
      </rPr>
      <t>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 </t>
    </r>
    <r>
      <rPr>
        <b/>
        <sz val="10"/>
        <color theme="1"/>
        <rFont val="Arial"/>
        <family val="2"/>
      </rPr>
      <t>SIN INICIAR - REZAGADA – DENTRO DE LOS TÉRMINOS y HALLAZGO ABIERTO. RIESGO ALTO DE INCUMPLIMIENTO.</t>
    </r>
    <r>
      <rPr>
        <sz val="10"/>
        <color theme="1"/>
        <rFont val="Arial"/>
        <family val="2"/>
      </rPr>
      <t xml:space="preserve">
</t>
    </r>
    <r>
      <rPr>
        <b/>
        <sz val="10"/>
        <color theme="1"/>
        <rFont val="Arial"/>
        <family val="2"/>
      </rPr>
      <t>ALERTA</t>
    </r>
    <r>
      <rPr>
        <sz val="10"/>
        <color theme="1"/>
        <rFont val="Arial"/>
        <family val="2"/>
      </rPr>
      <t xml:space="preserve">
Agilizar la implementación de la acción dentro de las fechas programadas y allegar los soportes para valorar el estado de avance antes de que se cumpla el plazo de terminación.
'</t>
    </r>
    <r>
      <rPr>
        <b/>
        <sz val="10"/>
        <color theme="1"/>
        <rFont val="Arial"/>
        <family val="2"/>
      </rPr>
      <t>CORTE DEL SEGUIMIENTO Y EVALUACION</t>
    </r>
    <r>
      <rPr>
        <sz val="10"/>
        <color theme="1"/>
        <rFont val="Arial"/>
        <family val="2"/>
      </rPr>
      <t xml:space="preserve">
31 de agosto de 2025
</t>
    </r>
    <r>
      <rPr>
        <b/>
        <sz val="10"/>
        <color theme="1"/>
        <rFont val="Arial"/>
        <family val="2"/>
      </rPr>
      <t>EVIDENCIAS</t>
    </r>
    <r>
      <rPr>
        <sz val="10"/>
        <color theme="1"/>
        <rFont val="Arial"/>
        <family val="2"/>
      </rPr>
      <t xml:space="preserve">
No se cuenta con soportes de avance para la valoración al presente corte
</t>
    </r>
    <r>
      <rPr>
        <b/>
        <sz val="10"/>
        <color theme="1"/>
        <rFont val="Arial"/>
        <family val="2"/>
      </rPr>
      <t>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No se realiza valoración toda vez que a la fecha no se cuenta con soportes debido a que la acción fue suscrita a partir del 25 de julio de 2025.
</t>
    </r>
    <r>
      <rPr>
        <b/>
        <sz val="10"/>
        <color theme="1"/>
        <rFont val="Arial"/>
        <family val="2"/>
      </rPr>
      <t xml:space="preserve">
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 </t>
    </r>
    <r>
      <rPr>
        <b/>
        <sz val="10"/>
        <color theme="1"/>
        <rFont val="Arial"/>
        <family val="2"/>
      </rPr>
      <t>SIN INICIAR – DENTRO DE TÉRMINOS y HALLAZGO ABIERTO.</t>
    </r>
  </si>
  <si>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No se allegaron soportes
</t>
    </r>
    <r>
      <rPr>
        <b/>
        <sz val="10"/>
        <color theme="1"/>
        <rFont val="Arial"/>
        <family val="2"/>
      </rPr>
      <t xml:space="preserve">
UBICACIÓN DE LAS EVIDENCIAS
</t>
    </r>
    <r>
      <rPr>
        <sz val="10"/>
        <color theme="1"/>
        <rFont val="Arial"/>
        <family val="2"/>
      </rPr>
      <t xml:space="preserve">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amp;newTargetListUrl=%2Fsites%2FOficinadeControlInterno%2FVIGENCIA%202025&amp;viewpath=%2Fsites%2FOficinadeControlInterno%2FVIGENCIA%202025%2FForms%2FAllItems%2Easpx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Para este seguimiento no se allegaron soportes de avance de la acción.
</t>
    </r>
    <r>
      <rPr>
        <b/>
        <sz val="10"/>
        <color theme="1"/>
        <rFont val="Arial"/>
        <family val="2"/>
      </rPr>
      <t>AVANCE PORCENTUAL</t>
    </r>
    <r>
      <rPr>
        <sz val="10"/>
        <color theme="1"/>
        <rFont val="Arial"/>
        <family val="2"/>
      </rPr>
      <t xml:space="preserve">
12,5%
</t>
    </r>
    <r>
      <rPr>
        <b/>
        <sz val="10"/>
        <color theme="1"/>
        <rFont val="Arial"/>
        <family val="2"/>
      </rPr>
      <t>CONCEPTO</t>
    </r>
    <r>
      <rPr>
        <sz val="10"/>
        <color theme="1"/>
        <rFont val="Arial"/>
        <family val="2"/>
      </rPr>
      <t xml:space="preserve">
Se conceptúa la acción </t>
    </r>
    <r>
      <rPr>
        <b/>
        <sz val="10"/>
        <color theme="1"/>
        <rFont val="Arial"/>
        <family val="2"/>
      </rPr>
      <t>CON AVANCES - REZAGADA – DENTRO DE LOS TÉRMINOS y HALLAZGO ABIERTO. RIESGO ALTO DE INCUMPLIMIENTO.</t>
    </r>
    <r>
      <rPr>
        <sz val="10"/>
        <color theme="1"/>
        <rFont val="Arial"/>
        <family val="2"/>
      </rPr>
      <t xml:space="preserve">
</t>
    </r>
    <r>
      <rPr>
        <b/>
        <sz val="10"/>
        <color theme="1"/>
        <rFont val="Arial"/>
        <family val="2"/>
      </rPr>
      <t>ALERTA</t>
    </r>
    <r>
      <rPr>
        <sz val="10"/>
        <color theme="1"/>
        <rFont val="Arial"/>
        <family val="2"/>
      </rPr>
      <t xml:space="preserve">
Agilizar la implementación de la acción dentro de las fechas programadas y allegar los soportes para valorar el estado de avance antes de que se cumpla el plazo de terminación.
'</t>
    </r>
    <r>
      <rPr>
        <b/>
        <sz val="10"/>
        <color theme="1"/>
        <rFont val="Arial"/>
        <family val="2"/>
      </rPr>
      <t>CORTE DEL SEGUIMIENTO Y EVALUACION</t>
    </r>
    <r>
      <rPr>
        <sz val="10"/>
        <color theme="1"/>
        <rFont val="Arial"/>
        <family val="2"/>
      </rPr>
      <t xml:space="preserve">
31 de agosto de 2025
</t>
    </r>
    <r>
      <rPr>
        <b/>
        <sz val="10"/>
        <color theme="1"/>
        <rFont val="Arial"/>
        <family val="2"/>
      </rPr>
      <t>EVIDENCIAS</t>
    </r>
    <r>
      <rPr>
        <sz val="10"/>
        <color theme="1"/>
        <rFont val="Arial"/>
        <family val="2"/>
      </rPr>
      <t xml:space="preserve">
Radicado 3-2025-6712 del 15/07/2025
PDF denominado “03 de junio 2025_removed”
</t>
    </r>
    <r>
      <rPr>
        <b/>
        <sz val="10"/>
        <color theme="1"/>
        <rFont val="Arial"/>
        <family val="2"/>
      </rPr>
      <t>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Se aporta como evidencia acta de reunión con asunto: “Reunión Comité de Subdirectores” realizada el 03/06/2025, en la cual, en su punto número 3, se hace seguimiento al PAC, discutiéndose los siguientes asuntos:
•	Contratos 1124 y 1125
•	Programación PAC meses julio, agosto y septiembre
•	Contrato 1000
•	Procesos jurídicos y judiciales en contra de la entidad.
</t>
    </r>
    <r>
      <rPr>
        <b/>
        <sz val="10"/>
        <color theme="1"/>
        <rFont val="Arial"/>
        <family val="2"/>
      </rPr>
      <t>AVANCE PORCENTUAL</t>
    </r>
    <r>
      <rPr>
        <sz val="10"/>
        <color theme="1"/>
        <rFont val="Arial"/>
        <family val="2"/>
      </rPr>
      <t xml:space="preserve">
12,5%
</t>
    </r>
    <r>
      <rPr>
        <b/>
        <sz val="10"/>
        <color theme="1"/>
        <rFont val="Arial"/>
        <family val="2"/>
      </rPr>
      <t>CONCEPTO</t>
    </r>
    <r>
      <rPr>
        <sz val="10"/>
        <color theme="1"/>
        <rFont val="Arial"/>
        <family val="2"/>
      </rPr>
      <t xml:space="preserve">
Se conceptúa la acción </t>
    </r>
    <r>
      <rPr>
        <b/>
        <sz val="10"/>
        <color theme="1"/>
        <rFont val="Arial"/>
        <family val="2"/>
      </rPr>
      <t>EN EJECUCIÓN - CON AVANCES  - DENTRO DE LOS TÉRMINOS y HALLAZGO ABIERTO.</t>
    </r>
  </si>
  <si>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No se allegaron soportes
</t>
    </r>
    <r>
      <rPr>
        <b/>
        <sz val="10"/>
        <color theme="1"/>
        <rFont val="Arial"/>
        <family val="2"/>
      </rPr>
      <t>UBICACIÓN DE LAS EVIDENCIAS</t>
    </r>
    <r>
      <rPr>
        <sz val="10"/>
        <color theme="1"/>
        <rFont val="Arial"/>
        <family val="2"/>
      </rPr>
      <t xml:space="preserve">
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amp;newTargetListUrl=%2Fsites%2FOficinadeControlInterno%2FVIGENCIA%202025&amp;viewpath=%2Fsites%2FOficinadeControlInterno%2FVIGENCIA%202025%2FForms%2FAllItems%2Easpx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Para este seguimiento no se allegaron soportes de avance de la acción.
</t>
    </r>
    <r>
      <rPr>
        <b/>
        <sz val="10"/>
        <color theme="1"/>
        <rFont val="Arial"/>
        <family val="2"/>
      </rPr>
      <t>AVANCE PORCENTUAL</t>
    </r>
    <r>
      <rPr>
        <sz val="10"/>
        <color theme="1"/>
        <rFont val="Arial"/>
        <family val="2"/>
      </rPr>
      <t xml:space="preserve">
23%
</t>
    </r>
    <r>
      <rPr>
        <b/>
        <sz val="10"/>
        <color theme="1"/>
        <rFont val="Arial"/>
        <family val="2"/>
      </rPr>
      <t>CONCEPTO</t>
    </r>
    <r>
      <rPr>
        <sz val="10"/>
        <color theme="1"/>
        <rFont val="Arial"/>
        <family val="2"/>
      </rPr>
      <t xml:space="preserve">
Se conceptúa la acción </t>
    </r>
    <r>
      <rPr>
        <b/>
        <sz val="10"/>
        <color theme="1"/>
        <rFont val="Arial"/>
        <family val="2"/>
      </rPr>
      <t>CON AVANCES – FUERA DE LOS TÉRMINOS y HALLAZGO ABIERTO. ACCIÓN INCUMPLIDA</t>
    </r>
    <r>
      <rPr>
        <sz val="10"/>
        <color theme="1"/>
        <rFont val="Arial"/>
        <family val="2"/>
      </rPr>
      <t xml:space="preserve">
'</t>
    </r>
    <r>
      <rPr>
        <b/>
        <sz val="10"/>
        <color theme="1"/>
        <rFont val="Arial"/>
        <family val="2"/>
      </rPr>
      <t>CORTE DEL SEGUIMIENTO Y EVALUACION</t>
    </r>
    <r>
      <rPr>
        <sz val="10"/>
        <color theme="1"/>
        <rFont val="Arial"/>
        <family val="2"/>
      </rPr>
      <t xml:space="preserve">
31 de agosto de 2025
</t>
    </r>
    <r>
      <rPr>
        <b/>
        <sz val="10"/>
        <color theme="1"/>
        <rFont val="Arial"/>
        <family val="2"/>
      </rPr>
      <t>EVIDENCIAS</t>
    </r>
    <r>
      <rPr>
        <sz val="10"/>
        <color theme="1"/>
        <rFont val="Arial"/>
        <family val="2"/>
      </rPr>
      <t xml:space="preserve">
Radicado 3-2025-1787 del 21/02/2025
</t>
    </r>
    <r>
      <rPr>
        <b/>
        <sz val="10"/>
        <color theme="1"/>
        <rFont val="Arial"/>
        <family val="2"/>
      </rPr>
      <t>Periodo Jun-Sep 2024</t>
    </r>
    <r>
      <rPr>
        <sz val="10"/>
        <color theme="1"/>
        <rFont val="Arial"/>
        <family val="2"/>
      </rPr>
      <t xml:space="preserve">
Excel “Matriz Seguimiento Vig_Reserva_Pasivos”
Excel “PLAN LIQUIDACIONES 2024 SUBD OPERACIONES SDHT”
</t>
    </r>
    <r>
      <rPr>
        <b/>
        <sz val="10"/>
        <color theme="1"/>
        <rFont val="Arial"/>
        <family val="2"/>
      </rPr>
      <t>Periodo Oct-Dic 2024</t>
    </r>
    <r>
      <rPr>
        <sz val="10"/>
        <color theme="1"/>
        <rFont val="Arial"/>
        <family val="2"/>
      </rPr>
      <t xml:space="preserve">
Excel “PLAN LIQUIDACIONES 2024 SUBD OPERACIONES SDHT”
PDF “RES 437 Cto 1270”
PDF “RES 438 Cto 1256”
PDF “RES 439 Cto 1260”
PDF “RES 659 Cto 1275”
PDF “RES 662 Cto 1256”
</t>
    </r>
    <r>
      <rPr>
        <b/>
        <sz val="10"/>
        <color theme="1"/>
        <rFont val="Arial"/>
        <family val="2"/>
      </rPr>
      <t>Periodo Ene-Mar 2025</t>
    </r>
    <r>
      <rPr>
        <sz val="10"/>
        <color theme="1"/>
        <rFont val="Arial"/>
        <family val="2"/>
      </rPr>
      <t xml:space="preserve">
Excel “Seguimiento liquidaciones SO”
Excel “28012025 Base priorización de Liquidaciones SB”
</t>
    </r>
    <r>
      <rPr>
        <b/>
        <sz val="10"/>
        <color theme="1"/>
        <rFont val="Arial"/>
        <family val="2"/>
      </rPr>
      <t>Periodo Abr-May 2025</t>
    </r>
    <r>
      <rPr>
        <sz val="10"/>
        <color theme="1"/>
        <rFont val="Arial"/>
        <family val="2"/>
      </rPr>
      <t xml:space="preserve">
Excel “PLAN LIQUIDACIONES 2025 SUBDIRECCION DE OPERACIONES”
</t>
    </r>
    <r>
      <rPr>
        <b/>
        <sz val="10"/>
        <color theme="1"/>
        <rFont val="Arial"/>
        <family val="2"/>
      </rPr>
      <t>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Se observó el seguimiento trimestral de los pasivos constituidos en 2023 en el periodo comprendido en el mes de junio de 2024 y el mes de mayo de 2025, así mismo se observaron las 5 resoluciones donde se reconoce y ordena el pago de un Pasivo Exigible. Verificada la información suministrada y los descrito en el Radicado 3-2025-1787 del 21/02/2025 se observó que de los proyectos 7715, 7575, 7659, 7645 y 7642 se tenía un saldo de $17.901.667.676 como pasivo exigible, y que se han depurado $ 4.109.394.190 (22.96%), quedan pendientes por depurar $13.792.273.486.
</t>
    </r>
    <r>
      <rPr>
        <b/>
        <sz val="10"/>
        <color theme="1"/>
        <rFont val="Arial"/>
        <family val="2"/>
      </rPr>
      <t>AVANCE PORCENTUAL</t>
    </r>
    <r>
      <rPr>
        <sz val="10"/>
        <color theme="1"/>
        <rFont val="Arial"/>
        <family val="2"/>
      </rPr>
      <t xml:space="preserve">
22,96%
</t>
    </r>
    <r>
      <rPr>
        <b/>
        <sz val="10"/>
        <color theme="1"/>
        <rFont val="Arial"/>
        <family val="2"/>
      </rPr>
      <t xml:space="preserve">CONCEPTO
</t>
    </r>
    <r>
      <rPr>
        <sz val="10"/>
        <color theme="1"/>
        <rFont val="Arial"/>
        <family val="2"/>
      </rPr>
      <t xml:space="preserve">Se conceptúa la acción </t>
    </r>
    <r>
      <rPr>
        <b/>
        <sz val="10"/>
        <color theme="1"/>
        <rFont val="Arial"/>
        <family val="2"/>
      </rPr>
      <t xml:space="preserve">CON AVANCES - FUERA DE LOS TÉRMINOS y HALLAZGO ABIERTO. ACCIÓN INCUMPLIDA.
ALERTA 
</t>
    </r>
    <r>
      <rPr>
        <sz val="10"/>
        <color theme="1"/>
        <rFont val="Arial"/>
        <family val="2"/>
      </rPr>
      <t>Agilizar la implementación de la acción aún por fuera de los tiempos programados toda vez que ante su incumplimiento potencialmente puede revertir en indagaciones preliminares y responsabilidades disciplinarias.</t>
    </r>
  </si>
  <si>
    <r>
      <rPr>
        <b/>
        <sz val="10"/>
        <rFont val="Arial"/>
        <family val="2"/>
      </rPr>
      <t>CORTE DEL SEGUIMIENTO Y EVALUACION</t>
    </r>
    <r>
      <rPr>
        <sz val="10"/>
        <rFont val="Arial"/>
        <family val="2"/>
      </rPr>
      <t xml:space="preserve">
30 de noviembre de 2025
</t>
    </r>
    <r>
      <rPr>
        <b/>
        <sz val="10"/>
        <rFont val="Arial"/>
        <family val="2"/>
      </rPr>
      <t>EVIDENCIAS</t>
    </r>
    <r>
      <rPr>
        <sz val="10"/>
        <rFont val="Arial"/>
        <family val="2"/>
      </rPr>
      <t xml:space="preserve">
No se allegaron soportes
</t>
    </r>
    <r>
      <rPr>
        <b/>
        <sz val="10"/>
        <rFont val="Arial"/>
        <family val="2"/>
      </rPr>
      <t>UBICACIÓN DE LAS EVIDENCIAS</t>
    </r>
    <r>
      <rPr>
        <sz val="10"/>
        <rFont val="Arial"/>
        <family val="2"/>
      </rPr>
      <t xml:space="preserve">
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amp;newTargetListUrl=%2Fsites%2FOficinadeControlInterno%2FVIGENCIA%202025&amp;viewpath=%2Fsites%2FOficinadeControlInterno%2FVIGENCIA%202025%2FForms%2FAllItems%2Easpx
Equipo asignado al Jefe de la Oficina de Control Interno carpeta  \\192.168.6.11\Control-Interno\2025\Plan de Mejoramiento CB y CGR
Sistema Integrado de Gestión Documental SIGA
</t>
    </r>
    <r>
      <rPr>
        <b/>
        <sz val="10"/>
        <rFont val="Arial"/>
        <family val="2"/>
      </rPr>
      <t>VALORACIÓN DE LAS EVIDENCIAS</t>
    </r>
    <r>
      <rPr>
        <sz val="10"/>
        <rFont val="Arial"/>
        <family val="2"/>
      </rPr>
      <t xml:space="preserve">
Para este seguimiento no se allegaron soportes de avance de la acción.
</t>
    </r>
    <r>
      <rPr>
        <b/>
        <sz val="10"/>
        <rFont val="Arial"/>
        <family val="2"/>
      </rPr>
      <t>AVANCE PORCENTUAL</t>
    </r>
    <r>
      <rPr>
        <sz val="10"/>
        <rFont val="Arial"/>
        <family val="2"/>
      </rPr>
      <t xml:space="preserve">
50%
</t>
    </r>
    <r>
      <rPr>
        <b/>
        <sz val="10"/>
        <rFont val="Arial"/>
        <family val="2"/>
      </rPr>
      <t>CONCEPTO</t>
    </r>
    <r>
      <rPr>
        <sz val="10"/>
        <rFont val="Arial"/>
        <family val="2"/>
      </rPr>
      <t xml:space="preserve">
Se conceptúa la acción </t>
    </r>
    <r>
      <rPr>
        <b/>
        <sz val="10"/>
        <rFont val="Arial"/>
        <family val="2"/>
      </rPr>
      <t>CON AVANCES – FUERA DE LOS TÉRMINOS y HALLAZGO ABIERTO. ACCIÓN INCUMPLIDA</t>
    </r>
    <r>
      <rPr>
        <sz val="10"/>
        <rFont val="Arial"/>
        <family val="2"/>
      </rPr>
      <t xml:space="preserve">
'</t>
    </r>
    <r>
      <rPr>
        <b/>
        <sz val="10"/>
        <rFont val="Arial"/>
        <family val="2"/>
      </rPr>
      <t>CORTE DEL SEGUIMIENTO Y EVALUACION</t>
    </r>
    <r>
      <rPr>
        <sz val="10"/>
        <rFont val="Arial"/>
        <family val="2"/>
      </rPr>
      <t xml:space="preserve">
31 de agosto de 2025
</t>
    </r>
    <r>
      <rPr>
        <b/>
        <sz val="10"/>
        <rFont val="Arial"/>
        <family val="2"/>
      </rPr>
      <t>EVIDENCIAS</t>
    </r>
    <r>
      <rPr>
        <sz val="10"/>
        <rFont val="Arial"/>
        <family val="2"/>
      </rPr>
      <t xml:space="preserve">
Radicado 3-2025-9192 del 17/09/2025
Radicado 2-2025-34423 del 27/06/2025
Radicado 3-2025-6964 del 21/07/2025
Radicado 3-2025-6965 del 21/07/2025
Excel "PlanAcciónCierre 30062025"
</t>
    </r>
    <r>
      <rPr>
        <b/>
        <sz val="10"/>
        <rFont val="Arial"/>
        <family val="2"/>
      </rPr>
      <t xml:space="preserve">
UBICACIÓN DE LAS EVIDENCIAS
</t>
    </r>
    <r>
      <rPr>
        <sz val="10"/>
        <rFont val="Arial"/>
        <family val="2"/>
      </rPr>
      <t xml:space="preserve">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rFont val="Arial"/>
        <family val="2"/>
      </rPr>
      <t xml:space="preserve">
VALORACIÓN DE LAS EVIDENCIAS
</t>
    </r>
    <r>
      <rPr>
        <sz val="10"/>
        <rFont val="Arial"/>
        <family val="2"/>
      </rPr>
      <t xml:space="preserve">Para el seguimiento de Agosto del 2025, mediante el memorando 3-2025-9192 se reportan las evidencias en las que se observan comunicaciones enviadas a la CVP mediante el 2-2025-34423, a la subsecretaria jurídica mediante el 3-2025-6964 y a la subsecretaria de coordinación operativa mediante el 3-2025-6995, lo que muestra una socialización y aprobación del plan de cierre, adicionalmente se anexo el soporte del plan de cierre en formato excel, en el que se evidencian las responsabilidades de cada uno los componentes profesionales que tienen lugar allí.
</t>
    </r>
    <r>
      <rPr>
        <b/>
        <sz val="10"/>
        <rFont val="Arial"/>
        <family val="2"/>
      </rPr>
      <t>AVANCE PORCENTUAL</t>
    </r>
    <r>
      <rPr>
        <sz val="10"/>
        <rFont val="Arial"/>
        <family val="2"/>
      </rPr>
      <t xml:space="preserve">
50%
</t>
    </r>
    <r>
      <rPr>
        <b/>
        <sz val="10"/>
        <rFont val="Arial"/>
        <family val="2"/>
      </rPr>
      <t>CONCEPTO</t>
    </r>
    <r>
      <rPr>
        <sz val="10"/>
        <rFont val="Arial"/>
        <family val="2"/>
      </rPr>
      <t xml:space="preserve">
Se conceptúa la acción </t>
    </r>
    <r>
      <rPr>
        <b/>
        <sz val="10"/>
        <rFont val="Arial"/>
        <family val="2"/>
      </rPr>
      <t>CON AVANCES - REZAGADA - DENTRO DE TÉRMINOS y HALLAZGO ABIERTO. ALTO RIESGO DE INCUMPLIMIENTO</t>
    </r>
    <r>
      <rPr>
        <sz val="10"/>
        <rFont val="Arial"/>
        <family val="2"/>
      </rPr>
      <t xml:space="preserve">.
</t>
    </r>
    <r>
      <rPr>
        <b/>
        <sz val="10"/>
        <rFont val="Arial"/>
        <family val="2"/>
      </rPr>
      <t>ALERTA</t>
    </r>
    <r>
      <rPr>
        <sz val="10"/>
        <rFont val="Arial"/>
        <family val="2"/>
      </rPr>
      <t xml:space="preserve"> 
Agilizar la implementación de la acción dentro de las fechas programadas y allegar los soportes para valorar el estado de avance antes de que se cumpla el plazo de terminación, toda vez que su incumplimiento potencialmente puede revertir en indagaciones preliminares y responsabilidades disciplinarias. La dependencia responsable debe allegar los avances de la ejecución del plan de acción de cierre.</t>
    </r>
  </si>
  <si>
    <r>
      <rPr>
        <b/>
        <sz val="10"/>
        <rFont val="Arial"/>
        <family val="2"/>
      </rPr>
      <t>CORTE DEL SEGUIMIENTO Y EVALUACION</t>
    </r>
    <r>
      <rPr>
        <sz val="10"/>
        <rFont val="Arial"/>
        <family val="2"/>
      </rPr>
      <t xml:space="preserve">
30 de noviembre de 2025
</t>
    </r>
    <r>
      <rPr>
        <b/>
        <sz val="10"/>
        <rFont val="Arial"/>
        <family val="2"/>
      </rPr>
      <t>EVIDENCIAS</t>
    </r>
    <r>
      <rPr>
        <sz val="10"/>
        <rFont val="Arial"/>
        <family val="2"/>
      </rPr>
      <t xml:space="preserve">
No se allegaron soportes
</t>
    </r>
    <r>
      <rPr>
        <b/>
        <sz val="10"/>
        <rFont val="Arial"/>
        <family val="2"/>
      </rPr>
      <t>UBICACIÓN DE LAS EVIDENCIAS</t>
    </r>
    <r>
      <rPr>
        <sz val="10"/>
        <rFont val="Arial"/>
        <family val="2"/>
      </rPr>
      <t xml:space="preserve">
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amp;newTargetListUrl=%2Fsites%2FOficinadeControlInterno%2FVIGENCIA%202025&amp;viewpath=%2Fsites%2FOficinadeControlInterno%2FVIGENCIA%202025%2FForms%2FAllItems%2Easpx
Equipo asignado al Jefe de la Oficina de Control Interno carpeta  \\192.168.6.11\Control-Interno\2025\Plan de Mejoramiento CB y CGR
Sistema Integrado de Gestión Documental SIGA
</t>
    </r>
    <r>
      <rPr>
        <b/>
        <sz val="10"/>
        <rFont val="Arial"/>
        <family val="2"/>
      </rPr>
      <t>VALORACIÓN DE LAS EVIDENCIAS</t>
    </r>
    <r>
      <rPr>
        <sz val="10"/>
        <rFont val="Arial"/>
        <family val="2"/>
      </rPr>
      <t xml:space="preserve">
Para este seguimiento no se allegaron soportes de avance de la acción.
</t>
    </r>
    <r>
      <rPr>
        <b/>
        <sz val="10"/>
        <rFont val="Arial"/>
        <family val="2"/>
      </rPr>
      <t>AVANCE PORCENTUAL</t>
    </r>
    <r>
      <rPr>
        <sz val="10"/>
        <rFont val="Arial"/>
        <family val="2"/>
      </rPr>
      <t xml:space="preserve">
64%
</t>
    </r>
    <r>
      <rPr>
        <b/>
        <sz val="10"/>
        <rFont val="Arial"/>
        <family val="2"/>
      </rPr>
      <t>CONCEPTO</t>
    </r>
    <r>
      <rPr>
        <sz val="10"/>
        <rFont val="Arial"/>
        <family val="2"/>
      </rPr>
      <t xml:space="preserve">
Se conceptúa la acción</t>
    </r>
    <r>
      <rPr>
        <b/>
        <sz val="10"/>
        <rFont val="Arial"/>
        <family val="2"/>
      </rPr>
      <t xml:space="preserve"> CON AVANCES – FUERA DE LOS TÉRMINOS y HALLAZGO ABIERTO. ACCIÓN INCUMPLIDA</t>
    </r>
    <r>
      <rPr>
        <sz val="10"/>
        <rFont val="Arial"/>
        <family val="2"/>
      </rPr>
      <t xml:space="preserve">
'</t>
    </r>
    <r>
      <rPr>
        <b/>
        <sz val="10"/>
        <rFont val="Arial"/>
        <family val="2"/>
      </rPr>
      <t>CORTE DEL SEGUIMIENTO Y EVALUACION</t>
    </r>
    <r>
      <rPr>
        <sz val="10"/>
        <rFont val="Arial"/>
        <family val="2"/>
      </rPr>
      <t xml:space="preserve">
31 de agosto de 2025
</t>
    </r>
    <r>
      <rPr>
        <b/>
        <sz val="10"/>
        <rFont val="Arial"/>
        <family val="2"/>
      </rPr>
      <t>EVIDENCIAS</t>
    </r>
    <r>
      <rPr>
        <sz val="10"/>
        <rFont val="Arial"/>
        <family val="2"/>
      </rPr>
      <t xml:space="preserve">
Radicado 3-2025-1787 del 21/02/2025
Radicado 3-2025-6584 del 10/07/2025
Radicado 3-2025-6659 del 11/07/2025
Radicado 3-2025-7414 del 31/07/2025
PDF “Informe Convenio No. 42 noviembre de 2024”
PDF “Informe Convenio No. 43 diciembre de 2024”
PDF “Informe Convenio No. 44 enero de 2025”
PDF “Informe Convenio No. 45 febrero de 2025”
PDF “Informe Convenio No. 46 marzo de 2025_100725 (1) (1)”
PDF “Informe Convenio No. 47 Abril de 2025”
PDF "Informe Convenio No. 48 mayo de 2025 F (1)"
PDF "Informe Convenio No. 49 junio de 2025 F"
</t>
    </r>
    <r>
      <rPr>
        <b/>
        <sz val="10"/>
        <rFont val="Arial"/>
        <family val="2"/>
      </rPr>
      <t>UBICACIÓN DE LAS EVIDENCIAS</t>
    </r>
    <r>
      <rPr>
        <sz val="10"/>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rFont val="Arial"/>
        <family val="2"/>
      </rPr>
      <t>VALORACIÓN DE LAS EVIDENCIAS</t>
    </r>
    <r>
      <rPr>
        <sz val="10"/>
        <rFont val="Arial"/>
        <family val="2"/>
      </rPr>
      <t xml:space="preserve">
Se aporta como evidencia los Informes de Supervisión No. 42, 43, 44, 45, 46, 47, 48 y 49 del Convenio Interadministrativo No. 686 de 2021 “Plan Terrazas”, informes mensuales que comprenden el lapso entre el 1 de noviembre de 2024 hasta el 30 de junio de 2025, en donde se observa el seguimiento a los movimientos económicos de las cuentas de a nombre de las SDHT y la CVP, a los rendimientos de las cuentas y erario en la fiducia y los montos desembolsados y avances de construcción de los grupos de obra. Se evidenció la realización de 8 informes de 11 programados, quedando pendientes (deduciendo por las fechas de la acción) los informes de los meses de junio, julio, agosto, septiembre, octubre de 2024; así mismo, el informe del mes de mayo se encuentra por fuera de los términos de la acción, por lo cual no puede será valorada.
</t>
    </r>
    <r>
      <rPr>
        <b/>
        <sz val="10"/>
        <rFont val="Arial"/>
        <family val="2"/>
      </rPr>
      <t>AVANCE PORCENTUAL</t>
    </r>
    <r>
      <rPr>
        <sz val="10"/>
        <rFont val="Arial"/>
        <family val="2"/>
      </rPr>
      <t xml:space="preserve">
63,63%
</t>
    </r>
    <r>
      <rPr>
        <b/>
        <sz val="10"/>
        <rFont val="Arial"/>
        <family val="2"/>
      </rPr>
      <t xml:space="preserve">CONCEPTO
</t>
    </r>
    <r>
      <rPr>
        <sz val="10"/>
        <rFont val="Arial"/>
        <family val="2"/>
      </rPr>
      <t xml:space="preserve">Se conceptúa la acción </t>
    </r>
    <r>
      <rPr>
        <b/>
        <sz val="10"/>
        <rFont val="Arial"/>
        <family val="2"/>
      </rPr>
      <t xml:space="preserve">CON AVANCES - TÉRMINOS CUMPLIDOS y HALLAZGO ABIERTO. ACCIÓN INCUMPLIDA.
ALERTA 
</t>
    </r>
    <r>
      <rPr>
        <sz val="10"/>
        <rFont val="Arial"/>
        <family val="2"/>
      </rPr>
      <t>Agilizar la implementación de la acción aún por fuera de los tiempos programados toda vez que ante su incumplimiento potencialmente puede revertir en indagaciones preliminares y responsabilidades disciplinarias.</t>
    </r>
  </si>
  <si>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No se allegaron soportes
</t>
    </r>
    <r>
      <rPr>
        <b/>
        <sz val="10"/>
        <color theme="1"/>
        <rFont val="Arial"/>
        <family val="2"/>
      </rPr>
      <t>UBICACIÓN DE LAS EVIDENCIAS</t>
    </r>
    <r>
      <rPr>
        <sz val="10"/>
        <color theme="1"/>
        <rFont val="Arial"/>
        <family val="2"/>
      </rPr>
      <t xml:space="preserve">
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amp;newTargetListUrl=%2Fsites%2FOficinadeControlInterno%2FVIGENCIA%202025&amp;viewpath=%2Fsites%2FOficinadeControlInterno%2FVIGENCIA%202025%2FForms%2FAllItems%2Easpx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Para este seguimiento no se allegaron soportes de avance de la acción.
</t>
    </r>
    <r>
      <rPr>
        <b/>
        <sz val="10"/>
        <color theme="1"/>
        <rFont val="Arial"/>
        <family val="2"/>
      </rPr>
      <t>AVANCE PORCENTUAL</t>
    </r>
    <r>
      <rPr>
        <sz val="10"/>
        <color theme="1"/>
        <rFont val="Arial"/>
        <family val="2"/>
      </rPr>
      <t xml:space="preserve">
0%
</t>
    </r>
    <r>
      <rPr>
        <b/>
        <sz val="10"/>
        <color theme="1"/>
        <rFont val="Arial"/>
        <family val="2"/>
      </rPr>
      <t>CONCEPTO</t>
    </r>
    <r>
      <rPr>
        <sz val="10"/>
        <color theme="1"/>
        <rFont val="Arial"/>
        <family val="2"/>
      </rPr>
      <t xml:space="preserve">
Se conceptúa la acción </t>
    </r>
    <r>
      <rPr>
        <b/>
        <sz val="10"/>
        <color theme="1"/>
        <rFont val="Arial"/>
        <family val="2"/>
      </rPr>
      <t>CON AVANCES – FUERA DE LOS TÉRMINOS y HALLAZGO ABIERTO. ACCIÓN INCUMPLIDA</t>
    </r>
    <r>
      <rPr>
        <sz val="10"/>
        <color theme="1"/>
        <rFont val="Arial"/>
        <family val="2"/>
      </rPr>
      <t xml:space="preserve">
'</t>
    </r>
    <r>
      <rPr>
        <b/>
        <sz val="10"/>
        <color theme="1"/>
        <rFont val="Arial"/>
        <family val="2"/>
      </rPr>
      <t xml:space="preserve">CORTE DEL SEGUIMIENTO Y EVALUACION
</t>
    </r>
    <r>
      <rPr>
        <sz val="10"/>
        <color theme="1"/>
        <rFont val="Arial"/>
        <family val="2"/>
      </rPr>
      <t xml:space="preserve">31 de agosto de 2025
</t>
    </r>
    <r>
      <rPr>
        <b/>
        <sz val="10"/>
        <color theme="1"/>
        <rFont val="Arial"/>
        <family val="2"/>
      </rPr>
      <t>EVIDENCIAS</t>
    </r>
    <r>
      <rPr>
        <sz val="10"/>
        <color theme="1"/>
        <rFont val="Arial"/>
        <family val="2"/>
      </rPr>
      <t xml:space="preserve">
Correo electrónico del 24 de julio de 2025
Invitación electrónica del 16 de julio de 2025
Registro de asistencia
</t>
    </r>
    <r>
      <rPr>
        <b/>
        <sz val="10"/>
        <color theme="1"/>
        <rFont val="Arial"/>
        <family val="2"/>
      </rPr>
      <t>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En el correo electrónico se solicitaron los soportes paraestablecer las medidas requeridas que permitan establecer las rutas de accion a ejecutar.
</t>
    </r>
    <r>
      <rPr>
        <b/>
        <sz val="10"/>
        <color theme="1"/>
        <rFont val="Arial"/>
        <family val="2"/>
      </rPr>
      <t>AVANCE PORCENTUAL</t>
    </r>
    <r>
      <rPr>
        <sz val="10"/>
        <color theme="1"/>
        <rFont val="Arial"/>
        <family val="2"/>
      </rPr>
      <t xml:space="preserve">
50%
</t>
    </r>
    <r>
      <rPr>
        <b/>
        <sz val="10"/>
        <color theme="1"/>
        <rFont val="Arial"/>
        <family val="2"/>
      </rPr>
      <t>CONCEPTO</t>
    </r>
    <r>
      <rPr>
        <sz val="10"/>
        <color theme="1"/>
        <rFont val="Arial"/>
        <family val="2"/>
      </rPr>
      <t xml:space="preserve">
Se conceptúa la acción </t>
    </r>
    <r>
      <rPr>
        <b/>
        <sz val="10"/>
        <color theme="1"/>
        <rFont val="Arial"/>
        <family val="2"/>
      </rPr>
      <t>REZAGADA - CON AVANCES - TÉRMINOS CUMPLIDOS y HALLAZGO ABIERTO. ACCIÓN INCUMPLIDA.</t>
    </r>
    <r>
      <rPr>
        <sz val="10"/>
        <color theme="1"/>
        <rFont val="Arial"/>
        <family val="2"/>
      </rPr>
      <t xml:space="preserve">
</t>
    </r>
    <r>
      <rPr>
        <b/>
        <sz val="10"/>
        <color theme="1"/>
        <rFont val="Arial"/>
        <family val="2"/>
      </rPr>
      <t xml:space="preserve">ALERTA </t>
    </r>
    <r>
      <rPr>
        <sz val="10"/>
        <color theme="1"/>
        <rFont val="Arial"/>
        <family val="2"/>
      </rPr>
      <t xml:space="preserve">
Agilizar la implementación de la acción aún por fuera de los tiempos programados toda vez que ante su incumplimiento potencialmente puede revertir en indagaciones preliminares y responsabilidades disciplinarias.</t>
    </r>
  </si>
  <si>
    <r>
      <rPr>
        <b/>
        <sz val="10"/>
        <color theme="1"/>
        <rFont val="Arial"/>
        <family val="2"/>
      </rPr>
      <t>CORTE DEL SEGUIMIENTO Y EVALUACION</t>
    </r>
    <r>
      <rPr>
        <sz val="10"/>
        <color theme="1"/>
        <rFont val="Arial"/>
        <family val="2"/>
      </rPr>
      <t xml:space="preserve">
30 de noviembre de 2025
</t>
    </r>
    <r>
      <rPr>
        <b/>
        <sz val="10"/>
        <color theme="1"/>
        <rFont val="Arial"/>
        <family val="2"/>
      </rPr>
      <t>EVIDENCIAS</t>
    </r>
    <r>
      <rPr>
        <sz val="10"/>
        <color theme="1"/>
        <rFont val="Arial"/>
        <family val="2"/>
      </rPr>
      <t xml:space="preserve">
No se allegaron soportes
</t>
    </r>
    <r>
      <rPr>
        <b/>
        <sz val="10"/>
        <color theme="1"/>
        <rFont val="Arial"/>
        <family val="2"/>
      </rPr>
      <t>UBICACIÓN DE LAS EVIDENCIAS</t>
    </r>
    <r>
      <rPr>
        <sz val="10"/>
        <color theme="1"/>
        <rFont val="Arial"/>
        <family val="2"/>
      </rPr>
      <t xml:space="preserve">
https://sdht.sharepoint.com/sites/OficinadeControlInterno/VIGENCIA%202025/Forms/AllItems.aspx?id=%2Fsites%2FOficinadeControlInterno%2FVIGENCIA%202025%2F04%2E%20Evaluación%20y%20Seguimiento%2FPrimer%20Cuatrimestre%2FAcción%2036%2E%20Planes%20de%20Mejoramiento%2FContraloría%20de%20Bogotá&amp;viewid=6926112f-77b2-4660-9758-ffe6d5d67de1&amp;newTargetListUrl=%2Fsites%2FOficinadeControlInterno%2FVIGENCIA%202025&amp;viewpath=%2Fsites%2FOficinadeControlInterno%2FVIGENCIA%202025%2FForms%2FAllItems%2Easpx
Equipo asignado al Jefe de la Oficina de Control Interno carpeta  \\192.168.6.11\Control-Interno\2025\Plan de Mejoramiento CB y CGR
Sistema Integrado de Gestión Documental SIGA
</t>
    </r>
    <r>
      <rPr>
        <b/>
        <sz val="10"/>
        <color theme="1"/>
        <rFont val="Arial"/>
        <family val="2"/>
      </rPr>
      <t xml:space="preserve">VALORACIÓN DE LAS EVIDENCIAS
</t>
    </r>
    <r>
      <rPr>
        <sz val="10"/>
        <color theme="1"/>
        <rFont val="Arial"/>
        <family val="2"/>
      </rPr>
      <t xml:space="preserve">Para este seguimiento no se allegaron soportes de avance de la acción.
</t>
    </r>
    <r>
      <rPr>
        <b/>
        <sz val="10"/>
        <color theme="1"/>
        <rFont val="Arial"/>
        <family val="2"/>
      </rPr>
      <t>AVANCE PORCENTUAL</t>
    </r>
    <r>
      <rPr>
        <sz val="10"/>
        <color theme="1"/>
        <rFont val="Arial"/>
        <family val="2"/>
      </rPr>
      <t xml:space="preserve">
25%
</t>
    </r>
    <r>
      <rPr>
        <b/>
        <sz val="10"/>
        <color theme="1"/>
        <rFont val="Arial"/>
        <family val="2"/>
      </rPr>
      <t>CONCEPTO</t>
    </r>
    <r>
      <rPr>
        <sz val="10"/>
        <color theme="1"/>
        <rFont val="Arial"/>
        <family val="2"/>
      </rPr>
      <t xml:space="preserve">
Se conceptúa la acción </t>
    </r>
    <r>
      <rPr>
        <b/>
        <sz val="10"/>
        <color theme="1"/>
        <rFont val="Arial"/>
        <family val="2"/>
      </rPr>
      <t xml:space="preserve">CON AVANCES – FUERA DE LOS TÉRMINOS y HALLAZGO ABIERTO. ACCIÓN INCUMPLIDA
</t>
    </r>
    <r>
      <rPr>
        <sz val="10"/>
        <color theme="1"/>
        <rFont val="Arial"/>
        <family val="2"/>
      </rPr>
      <t xml:space="preserve">
'</t>
    </r>
    <r>
      <rPr>
        <b/>
        <sz val="10"/>
        <color theme="1"/>
        <rFont val="Arial"/>
        <family val="2"/>
      </rPr>
      <t>CORTE DEL SEGUIMIENTO Y EVALUACION</t>
    </r>
    <r>
      <rPr>
        <sz val="10"/>
        <color theme="1"/>
        <rFont val="Arial"/>
        <family val="2"/>
      </rPr>
      <t xml:space="preserve">
31 de agosto de 2025
</t>
    </r>
    <r>
      <rPr>
        <b/>
        <sz val="10"/>
        <color theme="1"/>
        <rFont val="Arial"/>
        <family val="2"/>
      </rPr>
      <t>EVIDENCIAS</t>
    </r>
    <r>
      <rPr>
        <sz val="10"/>
        <color theme="1"/>
        <rFont val="Arial"/>
        <family val="2"/>
      </rPr>
      <t xml:space="preserve">
Radicado 3-2025-6370 del 04/07/2025
Correo de remisión Ficha de Conciliación CTO 953-2021 del 13/05/2025
Radicado 2-2025-3561 del 14/04/2025
Radicado 3-2025-4885 del 23/05/2025
</t>
    </r>
    <r>
      <rPr>
        <b/>
        <sz val="10"/>
        <color theme="1"/>
        <rFont val="Arial"/>
        <family val="2"/>
      </rPr>
      <t>UBICACIÓN DE LAS EVIDENCIAS</t>
    </r>
    <r>
      <rPr>
        <sz val="10"/>
        <color theme="1"/>
        <rFont val="Arial"/>
        <family val="2"/>
      </rPr>
      <t xml:space="preserve">
https://sdht.sharepoint.com/:f:/r/sites/OficinadeControlInterno/VIGENCIA%202025/Evaluaci%C3%B3n%20y%20Seguimiento/Planes%20de%20Mejoramiento%20Entes%20de%20Control?csf=1&amp;web=1&amp;e=I3oghb
Equipo asignado al Jefe de la Oficina de Control Interno carpeta  \\192.168.6.11\Control-Interno\2025\Plan de Mejoramiento CB y CGR
Sistema Integrado de Gestión Documental SIGA
</t>
    </r>
    <r>
      <rPr>
        <b/>
        <sz val="10"/>
        <color theme="1"/>
        <rFont val="Arial"/>
        <family val="2"/>
      </rPr>
      <t>VALORACIÓN DE LAS EVIDENCIAS</t>
    </r>
    <r>
      <rPr>
        <sz val="10"/>
        <color theme="1"/>
        <rFont val="Arial"/>
        <family val="2"/>
      </rPr>
      <t xml:space="preserve">
Se aporta como evidencia los documentos descritos con anterioridad, en donde se observa por parte de las dependencias involucradas la gestión y avances para llevar a cabo la liquidación del Contrato 953 de 2021; sin embargo en el radicado 3-2025-4885, la Subsecretaría de Gestión Jurídica de la SDHT, dan concepto desfavorable para la liquidación del contrato y sugiere:  “adelantar el proceso ejecutivo por vía de jurisdicción coactiva, sin que sea imperativo adelantar la liquidación del contrato, sin que haya ninguna consecuencia negativa de carácter procesal.”. A pesar de ver avances en el desarrollo de la acción, al momento de verificación no fue posible ver el borrador de acta de liquidación a luz de la recomendación del radicado 3-2025-4885; por lo anterior se establece un avance del 25%. Así mismo, mediante radicado No. 3-2025-9198 se solicitó a la Subsecretaría Jurídica la remisión del "Documento de Gestión y Defensa Judicial Radicado” otorgando plazo hasta el 22 de septiembre de 2025.
</t>
    </r>
    <r>
      <rPr>
        <b/>
        <sz val="10"/>
        <color theme="1"/>
        <rFont val="Arial"/>
        <family val="2"/>
      </rPr>
      <t>AVANCE PORCENTUAL</t>
    </r>
    <r>
      <rPr>
        <sz val="10"/>
        <color theme="1"/>
        <rFont val="Arial"/>
        <family val="2"/>
      </rPr>
      <t xml:space="preserve">
25%
CONCEPTO
conceptúa la acción </t>
    </r>
    <r>
      <rPr>
        <b/>
        <sz val="10"/>
        <color theme="1"/>
        <rFont val="Arial"/>
        <family val="2"/>
      </rPr>
      <t xml:space="preserve">REZAGADA – CON AVANCES - POR FUERA DE LOS TÉRMINOS Y HALLAZGO ABIERTO.
ALERTA 
</t>
    </r>
    <r>
      <rPr>
        <sz val="10"/>
        <color theme="1"/>
        <rFont val="Arial"/>
        <family val="2"/>
      </rPr>
      <t>Agilizar la implementación de la acción aún por fuera de los tiempos programados toda vez que ante si incumplimiento potencialmente puede revertir en indagaciones preliminares y responsabilidades disciplinarias.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</si>
</sst>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1" x14ac:knownFonts="1">
    <font>
      <sz val="11"/>
      <color theme="1"/>
      <name val="Calibri"/>
      <family val="2"/>
      <scheme val="minor"/>
    </font>
    <font>
      <b/>
      <sz val="11"/>
      <color theme="1"/>
      <name val="Calibri"/>
      <family val="2"/>
      <scheme val="minor"/>
    </font>
    <font>
      <b/>
      <sz val="14"/>
      <color theme="1"/>
      <name val="Calibri"/>
      <family val="2"/>
      <scheme val="minor"/>
    </font>
    <font>
      <sz val="8"/>
      <color indexed="81"/>
      <name val="Tahoma"/>
      <family val="2"/>
    </font>
    <font>
      <b/>
      <sz val="12"/>
      <color indexed="81"/>
      <name val="Tahoma"/>
      <family val="2"/>
    </font>
    <font>
      <sz val="14"/>
      <color theme="1"/>
      <name val="Times New Roman"/>
      <family val="1"/>
    </font>
    <font>
      <b/>
      <sz val="14"/>
      <color theme="1"/>
      <name val="Times New Roman"/>
      <family val="1"/>
    </font>
    <font>
      <sz val="14"/>
      <name val="Times New Roman"/>
      <family val="1"/>
    </font>
    <font>
      <sz val="14"/>
      <color theme="0"/>
      <name val="Times New Roman"/>
      <family val="1"/>
    </font>
    <font>
      <sz val="11"/>
      <color theme="1"/>
      <name val="Times New Roman"/>
      <family val="1"/>
    </font>
    <font>
      <b/>
      <sz val="16"/>
      <color theme="1"/>
      <name val="Times New Roman"/>
      <family val="1"/>
    </font>
    <font>
      <sz val="10"/>
      <name val="Arial"/>
      <family val="2"/>
    </font>
    <font>
      <b/>
      <sz val="14"/>
      <color theme="1"/>
      <name val="Arial"/>
      <family val="2"/>
    </font>
    <font>
      <sz val="14"/>
      <name val="Arial"/>
      <family val="2"/>
    </font>
    <font>
      <b/>
      <sz val="14"/>
      <name val="Arial"/>
      <family val="2"/>
    </font>
    <font>
      <sz val="14"/>
      <color theme="1"/>
      <name val="Arial"/>
      <family val="2"/>
    </font>
    <font>
      <sz val="8"/>
      <name val="Calibri"/>
      <family val="2"/>
      <scheme val="minor"/>
    </font>
    <font>
      <sz val="11"/>
      <color theme="1"/>
      <name val="Calibri"/>
      <family val="2"/>
      <scheme val="minor"/>
    </font>
    <font>
      <sz val="10"/>
      <color theme="1"/>
      <name val="Arial"/>
      <family val="2"/>
    </font>
    <font>
      <b/>
      <sz val="10"/>
      <color theme="1"/>
      <name val="Arial"/>
      <family val="2"/>
    </font>
    <font>
      <b/>
      <sz val="10"/>
      <name val="Arial"/>
      <family val="2"/>
    </font>
  </fonts>
  <fills count="8">
    <fill>
      <patternFill patternType="none"/>
    </fill>
    <fill>
      <patternFill patternType="gray125"/>
    </fill>
    <fill>
      <patternFill patternType="solid">
        <fgColor rgb="FFD9E1F2"/>
        <bgColor indexed="64"/>
      </patternFill>
    </fill>
    <fill>
      <patternFill patternType="solid">
        <fgColor rgb="FF92D050"/>
        <bgColor indexed="64"/>
      </patternFill>
    </fill>
    <fill>
      <patternFill patternType="solid">
        <fgColor theme="6" tint="0.39997558519241921"/>
        <bgColor indexed="64"/>
      </patternFill>
    </fill>
    <fill>
      <patternFill patternType="solid">
        <fgColor rgb="FF00B0F0"/>
        <bgColor indexed="64"/>
      </patternFill>
    </fill>
    <fill>
      <patternFill patternType="solid">
        <fgColor rgb="FF00FF00"/>
        <bgColor indexed="64"/>
      </patternFill>
    </fill>
    <fill>
      <patternFill patternType="solid">
        <fgColor rgb="FF0070C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1" fillId="0" borderId="0"/>
    <xf numFmtId="0" fontId="11" fillId="0" borderId="0"/>
    <xf numFmtId="9" fontId="17" fillId="0" borderId="0" applyFont="0" applyFill="0" applyBorder="0" applyAlignment="0" applyProtection="0"/>
  </cellStyleXfs>
  <cellXfs count="65">
    <xf numFmtId="0" fontId="0" fillId="0" borderId="0" xfId="0"/>
    <xf numFmtId="0" fontId="1" fillId="2" borderId="0" xfId="0" applyFont="1" applyFill="1" applyAlignment="1">
      <alignment horizontal="center"/>
    </xf>
    <xf numFmtId="9" fontId="0" fillId="0" borderId="0" xfId="0" applyNumberFormat="1"/>
    <xf numFmtId="0" fontId="2" fillId="0" borderId="0" xfId="0" applyFont="1"/>
    <xf numFmtId="0" fontId="1" fillId="0" borderId="0" xfId="0" applyFont="1"/>
    <xf numFmtId="0" fontId="0" fillId="0" borderId="0" xfId="0" applyAlignment="1">
      <alignment wrapText="1"/>
    </xf>
    <xf numFmtId="0" fontId="0" fillId="0" borderId="0" xfId="0" applyAlignment="1">
      <alignment horizont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0" xfId="0" applyFont="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xf>
    <xf numFmtId="1" fontId="7" fillId="0" borderId="1" xfId="0" applyNumberFormat="1" applyFont="1" applyBorder="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9" fontId="13" fillId="0" borderId="1" xfId="0" applyNumberFormat="1" applyFont="1" applyBorder="1" applyAlignment="1">
      <alignment horizontal="center" vertical="center"/>
    </xf>
    <xf numFmtId="0" fontId="13" fillId="0" borderId="1" xfId="0" applyFont="1" applyBorder="1" applyAlignment="1">
      <alignment vertical="center" wrapText="1"/>
    </xf>
    <xf numFmtId="14" fontId="13" fillId="0" borderId="1" xfId="0" applyNumberFormat="1" applyFont="1" applyBorder="1" applyAlignment="1">
      <alignment horizontal="center" vertical="center"/>
    </xf>
    <xf numFmtId="0" fontId="14"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13" fillId="0" borderId="1" xfId="0" applyFont="1" applyBorder="1" applyAlignment="1">
      <alignment horizontal="left" vertical="center"/>
    </xf>
    <xf numFmtId="0" fontId="12" fillId="3"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13" fillId="0" borderId="1" xfId="0" applyFont="1" applyBorder="1" applyAlignment="1">
      <alignment horizontal="justify" vertical="center" wrapText="1"/>
    </xf>
    <xf numFmtId="0" fontId="7" fillId="0" borderId="2" xfId="0" applyFont="1" applyBorder="1" applyAlignment="1">
      <alignment horizontal="center" vertical="center"/>
    </xf>
    <xf numFmtId="1" fontId="15" fillId="0" borderId="1" xfId="0" applyNumberFormat="1" applyFont="1" applyBorder="1" applyAlignment="1" applyProtection="1">
      <alignment horizontal="center" vertical="center" wrapText="1"/>
      <protection locked="0"/>
    </xf>
    <xf numFmtId="9" fontId="15" fillId="0" borderId="1" xfId="0" quotePrefix="1" applyNumberFormat="1" applyFont="1" applyBorder="1" applyAlignment="1" applyProtection="1">
      <alignment horizontal="center" vertical="center" wrapText="1"/>
      <protection locked="0"/>
    </xf>
    <xf numFmtId="0" fontId="15" fillId="0" borderId="1" xfId="0" quotePrefix="1" applyFont="1" applyBorder="1" applyAlignment="1" applyProtection="1">
      <alignment horizontal="center" vertical="center" wrapText="1"/>
      <protection locked="0"/>
    </xf>
    <xf numFmtId="0" fontId="18" fillId="0" borderId="1" xfId="0" quotePrefix="1" applyFont="1" applyBorder="1" applyAlignment="1" applyProtection="1">
      <alignment horizontal="left" vertical="center" wrapText="1"/>
      <protection locked="0"/>
    </xf>
    <xf numFmtId="0" fontId="11" fillId="0" borderId="1" xfId="0" quotePrefix="1" applyFont="1" applyBorder="1" applyAlignment="1" applyProtection="1">
      <alignment horizontal="left" vertical="center" wrapText="1"/>
      <protection locked="0"/>
    </xf>
    <xf numFmtId="0" fontId="7" fillId="0" borderId="1" xfId="0" applyFont="1" applyBorder="1" applyAlignment="1">
      <alignment vertical="center"/>
    </xf>
    <xf numFmtId="9" fontId="13" fillId="0" borderId="1" xfId="3" applyFont="1" applyBorder="1" applyAlignment="1">
      <alignment horizontal="center" vertical="center" wrapText="1"/>
    </xf>
    <xf numFmtId="0" fontId="8" fillId="0" borderId="0" xfId="0" applyFont="1" applyAlignment="1">
      <alignment vertical="center"/>
    </xf>
    <xf numFmtId="0" fontId="5" fillId="0" borderId="0" xfId="0" applyFont="1" applyAlignment="1">
      <alignment vertical="center"/>
    </xf>
    <xf numFmtId="0" fontId="5" fillId="0" borderId="0" xfId="0" applyFont="1" applyAlignment="1">
      <alignment vertical="center" wrapText="1"/>
    </xf>
    <xf numFmtId="0" fontId="7" fillId="0" borderId="0" xfId="0" applyFont="1" applyAlignment="1">
      <alignment vertical="center"/>
    </xf>
    <xf numFmtId="164" fontId="7" fillId="0" borderId="1" xfId="0" applyNumberFormat="1" applyFont="1" applyBorder="1" applyAlignment="1">
      <alignment horizontal="center" vertical="center"/>
    </xf>
    <xf numFmtId="1" fontId="7" fillId="0" borderId="1" xfId="0" applyNumberFormat="1" applyFont="1" applyBorder="1" applyAlignment="1">
      <alignment vertical="center"/>
    </xf>
    <xf numFmtId="0" fontId="7" fillId="0" borderId="1" xfId="0" applyFont="1" applyBorder="1" applyAlignment="1">
      <alignment vertical="center" wrapText="1"/>
    </xf>
    <xf numFmtId="9" fontId="14" fillId="0" borderId="1" xfId="3" applyFont="1" applyBorder="1" applyAlignment="1">
      <alignment horizontal="center" vertical="center"/>
    </xf>
    <xf numFmtId="164" fontId="7" fillId="0" borderId="1" xfId="0" applyNumberFormat="1" applyFont="1" applyBorder="1" applyAlignment="1">
      <alignment horizontal="center" vertical="center" wrapText="1"/>
    </xf>
    <xf numFmtId="1" fontId="7" fillId="0" borderId="1" xfId="0" applyNumberFormat="1" applyFont="1" applyBorder="1" applyAlignment="1">
      <alignment vertical="center" wrapText="1"/>
    </xf>
    <xf numFmtId="9" fontId="14" fillId="0" borderId="1" xfId="3" applyFont="1" applyBorder="1" applyAlignment="1">
      <alignment horizontal="center" vertical="center" wrapText="1"/>
    </xf>
    <xf numFmtId="0" fontId="7" fillId="0" borderId="0" xfId="0" applyFont="1" applyAlignment="1">
      <alignment vertical="center" wrapText="1"/>
    </xf>
    <xf numFmtId="164" fontId="8" fillId="0" borderId="0" xfId="0" applyNumberFormat="1" applyFont="1" applyAlignment="1">
      <alignment horizontal="center" vertical="center"/>
    </xf>
    <xf numFmtId="1" fontId="8" fillId="0" borderId="0" xfId="0" applyNumberFormat="1" applyFont="1" applyAlignment="1">
      <alignment vertical="center"/>
    </xf>
    <xf numFmtId="164" fontId="5" fillId="0" borderId="0" xfId="0" applyNumberFormat="1" applyFont="1" applyAlignment="1">
      <alignment horizontal="center" vertical="center"/>
    </xf>
    <xf numFmtId="1" fontId="5" fillId="0" borderId="0" xfId="0" applyNumberFormat="1" applyFont="1" applyAlignment="1">
      <alignment vertical="center"/>
    </xf>
    <xf numFmtId="1" fontId="7" fillId="0" borderId="2" xfId="0" applyNumberFormat="1" applyFont="1" applyBorder="1" applyAlignment="1">
      <alignment horizontal="center" vertical="center"/>
    </xf>
    <xf numFmtId="1" fontId="8" fillId="0" borderId="0" xfId="0" applyNumberFormat="1" applyFont="1" applyAlignment="1">
      <alignment horizontal="center" vertical="center"/>
    </xf>
    <xf numFmtId="1" fontId="5" fillId="0" borderId="0" xfId="0" applyNumberFormat="1"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center" vertical="center"/>
    </xf>
    <xf numFmtId="0" fontId="18" fillId="4" borderId="1" xfId="0" quotePrefix="1" applyFont="1" applyFill="1" applyBorder="1" applyAlignment="1" applyProtection="1">
      <alignment horizontal="left" vertical="center" wrapText="1"/>
      <protection locked="0"/>
    </xf>
    <xf numFmtId="0" fontId="11" fillId="0" borderId="1" xfId="0" applyFont="1" applyBorder="1" applyAlignment="1">
      <alignment vertical="center" wrapText="1"/>
    </xf>
    <xf numFmtId="2" fontId="5" fillId="0" borderId="0" xfId="0" applyNumberFormat="1" applyFont="1" applyAlignment="1">
      <alignment horizontal="center" vertical="center"/>
    </xf>
    <xf numFmtId="0" fontId="7" fillId="6"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9" fontId="13" fillId="0" borderId="1" xfId="3" applyFont="1" applyFill="1" applyBorder="1" applyAlignment="1">
      <alignment horizontal="center" vertical="center" wrapText="1"/>
    </xf>
    <xf numFmtId="0" fontId="11" fillId="4" borderId="1" xfId="0" applyFont="1" applyFill="1" applyBorder="1" applyAlignment="1">
      <alignment vertical="center" wrapText="1"/>
    </xf>
    <xf numFmtId="0" fontId="18" fillId="5" borderId="1" xfId="0" quotePrefix="1" applyFont="1" applyFill="1" applyBorder="1" applyAlignment="1" applyProtection="1">
      <alignment horizontal="left" vertical="center" wrapText="1"/>
      <protection locked="0"/>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cellXfs>
  <cellStyles count="4">
    <cellStyle name="Normal" xfId="0" builtinId="0"/>
    <cellStyle name="Normal 2" xfId="2" xr:uid="{A152F481-C50E-42A8-9EE3-71F6524C43AB}"/>
    <cellStyle name="Normal 3" xfId="1" xr:uid="{36016F94-7AEC-4006-B0ED-9993E4A9FBE1}"/>
    <cellStyle name="Porcentaje" xfId="3" builtinId="5"/>
  </cellStyles>
  <dxfs count="28">
    <dxf>
      <fill>
        <patternFill>
          <bgColor rgb="FF00FF00"/>
        </patternFill>
      </fill>
    </dxf>
    <dxf>
      <fill>
        <patternFill>
          <bgColor rgb="FFFFFF00"/>
        </patternFill>
      </fill>
    </dxf>
    <dxf>
      <fill>
        <patternFill>
          <bgColor rgb="FFFFC000"/>
        </patternFill>
      </fill>
    </dxf>
    <dxf>
      <fill>
        <patternFill>
          <bgColor rgb="FFFF0000"/>
        </patternFill>
      </fill>
    </dxf>
    <dxf>
      <fill>
        <patternFill>
          <bgColor rgb="FF00FF00"/>
        </patternFill>
      </fill>
    </dxf>
    <dxf>
      <fill>
        <patternFill>
          <bgColor rgb="FFFFFF00"/>
        </patternFill>
      </fill>
    </dxf>
    <dxf>
      <fill>
        <patternFill>
          <bgColor rgb="FFFFC000"/>
        </patternFill>
      </fill>
    </dxf>
    <dxf>
      <fill>
        <patternFill>
          <bgColor rgb="FFFF0000"/>
        </patternFill>
      </fill>
    </dxf>
    <dxf>
      <fill>
        <patternFill>
          <bgColor rgb="FF00FF00"/>
        </patternFill>
      </fill>
    </dxf>
    <dxf>
      <fill>
        <patternFill>
          <bgColor rgb="FFFFFF00"/>
        </patternFill>
      </fill>
    </dxf>
    <dxf>
      <fill>
        <patternFill>
          <bgColor rgb="FFFFC000"/>
        </patternFill>
      </fill>
    </dxf>
    <dxf>
      <fill>
        <patternFill>
          <bgColor rgb="FFFF0000"/>
        </patternFill>
      </fill>
    </dxf>
    <dxf>
      <fill>
        <patternFill>
          <bgColor rgb="FF00FF00"/>
        </patternFill>
      </fill>
    </dxf>
    <dxf>
      <fill>
        <patternFill>
          <bgColor rgb="FFFFFF00"/>
        </patternFill>
      </fill>
    </dxf>
    <dxf>
      <fill>
        <patternFill>
          <bgColor rgb="FFFFC000"/>
        </patternFill>
      </fill>
    </dxf>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FF00"/>
        </patternFill>
      </fill>
    </dxf>
    <dxf>
      <fill>
        <patternFill>
          <bgColor rgb="FFFFC000"/>
        </patternFill>
      </fill>
    </dxf>
    <dxf>
      <fill>
        <patternFill>
          <bgColor rgb="FFFF0000"/>
        </patternFill>
      </fill>
    </dxf>
    <dxf>
      <font>
        <b/>
      </font>
      <fill>
        <patternFill>
          <bgColor rgb="FFFF0000"/>
        </patternFill>
      </fill>
    </dxf>
    <dxf>
      <font>
        <b/>
      </font>
      <fill>
        <patternFill>
          <bgColor rgb="FFFF0000"/>
        </patternFill>
      </fill>
    </dxf>
    <dxf>
      <fill>
        <patternFill>
          <bgColor rgb="FFE7E6E6"/>
        </patternFill>
      </fill>
    </dxf>
    <dxf>
      <fill>
        <patternFill>
          <bgColor rgb="FFFFC7CE"/>
        </patternFill>
      </fill>
    </dxf>
    <dxf>
      <fill>
        <patternFill>
          <bgColor rgb="FFFFEB9C"/>
        </patternFill>
      </fill>
    </dxf>
    <dxf>
      <fill>
        <patternFill>
          <bgColor rgb="FFC6EFCE"/>
        </patternFill>
      </fill>
    </dxf>
  </dxfs>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alcChain" Target="calcChain.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microsoft.com/office/2017/10/relationships/person" Target="persons/perso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Distribución por Estado</a:t>
            </a:r>
          </a:p>
        </c:rich>
      </c:tx>
      <c:overlay val="0"/>
    </c:title>
    <c:autoTitleDeleted val="0"/>
    <c:plotArea>
      <c:layout/>
      <c:pieChart>
        <c:varyColors val="1"/>
        <c:ser>
          <c:idx val="0"/>
          <c:order val="0"/>
          <c:tx>
            <c:v>Distribución por Estado</c:v>
          </c:tx>
          <c:dLbls>
            <c:spPr>
              <a:noFill/>
              <a:ln>
                <a:noFill/>
              </a:ln>
              <a:effectLst/>
            </c:spPr>
            <c:showLegendKey val="0"/>
            <c:showVal val="0"/>
            <c:showCatName val="0"/>
            <c:showSerName val="0"/>
            <c:showPercent val="1"/>
            <c:showBubbleSize val="0"/>
            <c:showLeaderLines val="0"/>
            <c:extLst>
              <c:ext xmlns:c15="http://schemas.microsoft.com/office/drawing/2012/chart" uri="{CE6537A1-D6FC-4f65-9D91-7224C49458BB}"/>
            </c:extLst>
          </c:dLbls>
          <c:cat>
            <c:strRef>
              <c:f>Resumenes!$D$2:$D$5</c:f>
              <c:strCache>
                <c:ptCount val="4"/>
                <c:pt idx="0">
                  <c:v>Cumplida</c:v>
                </c:pt>
                <c:pt idx="1">
                  <c:v>En Ejecución </c:v>
                </c:pt>
                <c:pt idx="2">
                  <c:v>Rezagada</c:v>
                </c:pt>
                <c:pt idx="3">
                  <c:v>No iniciada</c:v>
                </c:pt>
              </c:strCache>
            </c:strRef>
          </c:cat>
          <c:val>
            <c:numRef>
              <c:f>Resumenes!$E$2:$E$5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9E91-46A8-AC6D-AFF180815B10}"/>
            </c:ext>
          </c:extLst>
        </c:ser>
        <c:dLbls>
          <c:showLegendKey val="0"/>
          <c:showVal val="0"/>
          <c:showCatName val="0"/>
          <c:showSerName val="0"/>
          <c:showPercent val="0"/>
          <c:showBubbleSize val="0"/>
          <c:showLeaderLines val="0"/>
        </c:dLbls>
        <c:firstSliceAng val="0"/>
      </c:pieChart>
    </c:plotArea>
    <c:legend>
      <c:legendPos val="r"/>
      <c:overlay val="0"/>
      <c:txPr>
        <a:bodyPr/>
        <a:lstStyle/>
        <a:p>
          <a:pPr rtl="0">
            <a:defRPr/>
          </a:pPr>
          <a:endParaRPr lang="en-US"/>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Acciones por Fuente</a:t>
            </a:r>
          </a:p>
        </c:rich>
      </c:tx>
      <c:overlay val="0"/>
    </c:title>
    <c:autoTitleDeleted val="0"/>
    <c:plotArea>
      <c:layout/>
      <c:barChart>
        <c:barDir val="col"/>
        <c:grouping val="clustered"/>
        <c:varyColors val="0"/>
        <c:ser>
          <c:idx val="0"/>
          <c:order val="0"/>
          <c:tx>
            <c:v>Acciones por Fuente</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Resumenes!$A$2:$A$5</c:f>
              <c:strCache>
                <c:ptCount val="4"/>
                <c:pt idx="0">
                  <c:v>Contraloría de Bogotá</c:v>
                </c:pt>
                <c:pt idx="1">
                  <c:v>Contraloría General de la República</c:v>
                </c:pt>
                <c:pt idx="2">
                  <c:v>Veeduría Distrital</c:v>
                </c:pt>
                <c:pt idx="3">
                  <c:v>Seguimiento, Evaluación y Auditorías Internas</c:v>
                </c:pt>
              </c:strCache>
            </c:strRef>
          </c:cat>
          <c:val>
            <c:numRef>
              <c:f>Resumenes!$B$2:$B$5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B30E-4CB2-96D6-2B01FC711A51}"/>
            </c:ext>
          </c:extLst>
        </c:ser>
        <c:dLbls>
          <c:showLegendKey val="0"/>
          <c:showVal val="0"/>
          <c:showCatName val="0"/>
          <c:showSerName val="0"/>
          <c:showPercent val="0"/>
          <c:showBubbleSize val="0"/>
        </c:dLbls>
        <c:gapWidth val="150"/>
        <c:axId val="50020001"/>
        <c:axId val="50020002"/>
      </c:barChart>
      <c:catAx>
        <c:axId val="50020001"/>
        <c:scaling>
          <c:orientation val="minMax"/>
        </c:scaling>
        <c:delete val="0"/>
        <c:axPos val="b"/>
        <c:title>
          <c:tx>
            <c:rich>
              <a:bodyPr/>
              <a:lstStyle/>
              <a:p>
                <a:pPr>
                  <a:defRPr/>
                </a:pPr>
                <a:r>
                  <a:rPr lang="en-US"/>
                  <a:t>Fuente</a:t>
                </a:r>
              </a:p>
            </c:rich>
          </c:tx>
          <c:overlay val="0"/>
        </c:title>
        <c:numFmt formatCode="General" sourceLinked="0"/>
        <c:majorTickMark val="out"/>
        <c:minorTickMark val="none"/>
        <c:tickLblPos val="nextTo"/>
        <c:crossAx val="50020002"/>
        <c:crosses val="autoZero"/>
        <c:auto val="1"/>
        <c:lblAlgn val="ctr"/>
        <c:lblOffset val="100"/>
        <c:noMultiLvlLbl val="0"/>
      </c:catAx>
      <c:valAx>
        <c:axId val="50020002"/>
        <c:scaling>
          <c:orientation val="minMax"/>
        </c:scaling>
        <c:delete val="0"/>
        <c:axPos val="l"/>
        <c:majorGridlines/>
        <c:title>
          <c:tx>
            <c:rich>
              <a:bodyPr/>
              <a:lstStyle/>
              <a:p>
                <a:pPr>
                  <a:defRPr/>
                </a:pPr>
                <a:r>
                  <a:rPr lang="en-US"/>
                  <a:t>Total de acciones</a:t>
                </a:r>
              </a:p>
            </c:rich>
          </c:tx>
          <c:overlay val="0"/>
        </c:title>
        <c:numFmt formatCode="General" sourceLinked="1"/>
        <c:majorTickMark val="out"/>
        <c:minorTickMark val="none"/>
        <c:tickLblPos val="nextTo"/>
        <c:crossAx val="50020001"/>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0</xdr:colOff>
      <xdr:row>2</xdr:row>
      <xdr:rowOff>0</xdr:rowOff>
    </xdr:from>
    <xdr:to>
      <xdr:col>12</xdr:col>
      <xdr:colOff>0</xdr:colOff>
      <xdr:row>19</xdr:row>
      <xdr:rowOff>57150</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19</xdr:row>
      <xdr:rowOff>0</xdr:rowOff>
    </xdr:from>
    <xdr:to>
      <xdr:col>12</xdr:col>
      <xdr:colOff>457200</xdr:colOff>
      <xdr:row>36</xdr:row>
      <xdr:rowOff>57150</xdr:rowOff>
    </xdr:to>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Nicolas David Castillo Gonzalez" id="{4F148900-339D-48B6-A17A-E0A75811CF94}" userId="S::nicolas.castillo@habitatbogota.gov.co::c4b55e79-2641-4126-b414-ad0fa3cc467a"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W25" dT="2025-12-12T14:31:31.29" personId="{4F148900-339D-48B6-A17A-E0A75811CF94}" id="{2C3366B1-273C-463E-AB12-2FB1F7BB7592}">
    <text>Verificar si el plazo fue aceptado</text>
  </threadedComment>
</ThreadedComment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4"/>
  <sheetViews>
    <sheetView topLeftCell="C1" workbookViewId="0">
      <selection activeCell="C7" sqref="C7"/>
    </sheetView>
  </sheetViews>
  <sheetFormatPr baseColWidth="10" defaultColWidth="9.140625" defaultRowHeight="15" x14ac:dyDescent="0.25"/>
  <cols>
    <col min="1" max="1" width="42.85546875" customWidth="1"/>
    <col min="2" max="2" width="26.42578125" customWidth="1"/>
    <col min="3" max="3" width="59.7109375" customWidth="1"/>
    <col min="4" max="4" width="29.85546875" customWidth="1"/>
    <col min="5" max="5" width="17.7109375" customWidth="1"/>
    <col min="6" max="6" width="22.28515625" customWidth="1"/>
    <col min="7" max="7" width="15.7109375" customWidth="1"/>
    <col min="8" max="8" width="49.42578125" customWidth="1"/>
    <col min="9" max="9" width="18.42578125" customWidth="1"/>
    <col min="10" max="10" width="18.5703125" customWidth="1"/>
    <col min="11" max="11" width="16" customWidth="1"/>
    <col min="12" max="12" width="13.28515625" customWidth="1"/>
    <col min="13" max="13" width="21.42578125" customWidth="1"/>
    <col min="14" max="14" width="17.28515625" customWidth="1"/>
  </cols>
  <sheetData>
    <row r="1" spans="1:14" x14ac:dyDescent="0.25">
      <c r="A1" s="1" t="s">
        <v>0</v>
      </c>
      <c r="B1" s="1" t="s">
        <v>1</v>
      </c>
      <c r="C1" s="1" t="s">
        <v>2</v>
      </c>
      <c r="D1" s="1" t="s">
        <v>3</v>
      </c>
      <c r="E1" s="1" t="s">
        <v>4</v>
      </c>
      <c r="F1" s="1" t="s">
        <v>5</v>
      </c>
      <c r="G1" s="1" t="s">
        <v>6</v>
      </c>
      <c r="H1" s="1" t="s">
        <v>7</v>
      </c>
      <c r="I1" s="1" t="s">
        <v>8</v>
      </c>
      <c r="J1" s="1" t="s">
        <v>9</v>
      </c>
      <c r="K1" s="1" t="s">
        <v>10</v>
      </c>
      <c r="L1" s="1" t="s">
        <v>9</v>
      </c>
      <c r="M1" s="1" t="s">
        <v>11</v>
      </c>
      <c r="N1" s="1" t="s">
        <v>12</v>
      </c>
    </row>
    <row r="2" spans="1:14" x14ac:dyDescent="0.25">
      <c r="A2" s="6" t="s">
        <v>13</v>
      </c>
      <c r="B2" s="6" t="s">
        <v>14</v>
      </c>
      <c r="C2" s="6" t="s">
        <v>15</v>
      </c>
      <c r="D2" s="6" t="s">
        <v>16</v>
      </c>
      <c r="E2" s="6" t="s">
        <v>17</v>
      </c>
      <c r="F2" t="s">
        <v>18</v>
      </c>
      <c r="G2" s="6" t="s">
        <v>17</v>
      </c>
      <c r="H2" t="s">
        <v>18</v>
      </c>
      <c r="I2" s="6" t="s">
        <v>17</v>
      </c>
      <c r="J2" s="6">
        <v>3</v>
      </c>
      <c r="K2" s="6" t="s">
        <v>17</v>
      </c>
      <c r="L2" s="6">
        <v>3</v>
      </c>
      <c r="M2" s="6">
        <v>60</v>
      </c>
      <c r="N2" t="s">
        <v>19</v>
      </c>
    </row>
    <row r="3" spans="1:14" x14ac:dyDescent="0.25">
      <c r="A3" s="6" t="s">
        <v>20</v>
      </c>
      <c r="B3" s="6" t="s">
        <v>19</v>
      </c>
      <c r="C3" s="6" t="s">
        <v>21</v>
      </c>
      <c r="D3" s="6" t="s">
        <v>22</v>
      </c>
      <c r="E3" s="6" t="s">
        <v>23</v>
      </c>
      <c r="F3" t="s">
        <v>24</v>
      </c>
      <c r="G3" s="6" t="s">
        <v>23</v>
      </c>
      <c r="H3" t="s">
        <v>24</v>
      </c>
      <c r="I3" s="6" t="s">
        <v>23</v>
      </c>
      <c r="J3" s="6">
        <v>2</v>
      </c>
      <c r="K3" s="6" t="s">
        <v>23</v>
      </c>
      <c r="L3" s="6">
        <v>2</v>
      </c>
      <c r="M3" s="6"/>
      <c r="N3" t="s">
        <v>25</v>
      </c>
    </row>
    <row r="4" spans="1:14" x14ac:dyDescent="0.25">
      <c r="A4" s="6" t="s">
        <v>26</v>
      </c>
      <c r="B4" s="6" t="s">
        <v>27</v>
      </c>
      <c r="C4" s="6" t="s">
        <v>28</v>
      </c>
      <c r="D4" s="6" t="s">
        <v>29</v>
      </c>
      <c r="E4" s="6" t="s">
        <v>30</v>
      </c>
      <c r="F4" t="s">
        <v>31</v>
      </c>
      <c r="G4" s="6" t="s">
        <v>30</v>
      </c>
      <c r="H4" t="s">
        <v>31</v>
      </c>
      <c r="I4" s="6" t="s">
        <v>30</v>
      </c>
      <c r="J4" s="6">
        <v>1</v>
      </c>
      <c r="K4" s="6" t="s">
        <v>30</v>
      </c>
      <c r="L4" s="6">
        <v>1</v>
      </c>
      <c r="M4" s="6"/>
      <c r="N4" t="s">
        <v>32</v>
      </c>
    </row>
    <row r="5" spans="1:14" x14ac:dyDescent="0.25">
      <c r="A5" s="6" t="s">
        <v>33</v>
      </c>
      <c r="B5" s="6" t="s">
        <v>34</v>
      </c>
      <c r="C5" s="6" t="s">
        <v>35</v>
      </c>
      <c r="D5" s="6" t="s">
        <v>36</v>
      </c>
      <c r="E5" s="6"/>
      <c r="F5" t="s">
        <v>37</v>
      </c>
      <c r="G5" s="6"/>
      <c r="H5" t="s">
        <v>37</v>
      </c>
      <c r="I5" s="6"/>
      <c r="J5" s="6"/>
      <c r="K5" s="6"/>
      <c r="L5" s="6"/>
      <c r="M5" s="6"/>
      <c r="N5" t="s">
        <v>38</v>
      </c>
    </row>
    <row r="6" spans="1:14" x14ac:dyDescent="0.25">
      <c r="A6" s="6" t="s">
        <v>39</v>
      </c>
      <c r="B6" s="6" t="s">
        <v>40</v>
      </c>
      <c r="C6" s="6" t="s">
        <v>41</v>
      </c>
      <c r="D6" s="6" t="s">
        <v>42</v>
      </c>
      <c r="E6" s="6"/>
      <c r="F6" t="s">
        <v>43</v>
      </c>
      <c r="G6" s="6"/>
      <c r="H6" t="s">
        <v>43</v>
      </c>
      <c r="I6" s="6"/>
      <c r="J6" s="6"/>
      <c r="K6" s="6"/>
      <c r="L6" s="6"/>
      <c r="M6" s="6"/>
      <c r="N6" t="s">
        <v>44</v>
      </c>
    </row>
    <row r="7" spans="1:14" x14ac:dyDescent="0.25">
      <c r="A7" s="6" t="s">
        <v>45</v>
      </c>
      <c r="B7" s="6" t="s">
        <v>46</v>
      </c>
      <c r="C7" s="6" t="s">
        <v>47</v>
      </c>
      <c r="D7" s="6" t="s">
        <v>48</v>
      </c>
      <c r="E7" s="6"/>
      <c r="F7" t="s">
        <v>49</v>
      </c>
      <c r="G7" s="6"/>
      <c r="H7" t="s">
        <v>49</v>
      </c>
      <c r="I7" s="6"/>
      <c r="J7" s="6"/>
      <c r="K7" s="6"/>
      <c r="L7" s="6"/>
      <c r="M7" s="6"/>
      <c r="N7" t="s">
        <v>50</v>
      </c>
    </row>
    <row r="8" spans="1:14" x14ac:dyDescent="0.25">
      <c r="A8" s="6" t="s">
        <v>51</v>
      </c>
      <c r="B8" s="6"/>
      <c r="C8" s="6" t="s">
        <v>52</v>
      </c>
      <c r="D8" s="6" t="s">
        <v>53</v>
      </c>
      <c r="E8" s="6"/>
      <c r="F8" t="s">
        <v>54</v>
      </c>
      <c r="G8" s="6"/>
      <c r="H8" t="s">
        <v>54</v>
      </c>
      <c r="I8" s="6"/>
      <c r="J8" s="6"/>
      <c r="K8" s="6"/>
      <c r="L8" s="6"/>
      <c r="M8" s="6"/>
    </row>
    <row r="9" spans="1:14" x14ac:dyDescent="0.25">
      <c r="A9" s="6" t="s">
        <v>55</v>
      </c>
      <c r="B9" s="6"/>
      <c r="C9" s="6"/>
      <c r="D9" s="6" t="s">
        <v>56</v>
      </c>
      <c r="E9" s="6"/>
      <c r="F9" t="s">
        <v>57</v>
      </c>
      <c r="G9" s="6"/>
      <c r="H9" t="s">
        <v>57</v>
      </c>
      <c r="I9" s="6"/>
      <c r="J9" s="6"/>
      <c r="K9" s="6"/>
      <c r="L9" s="6"/>
      <c r="M9" s="6"/>
    </row>
    <row r="10" spans="1:14" x14ac:dyDescent="0.25">
      <c r="A10" s="6" t="s">
        <v>58</v>
      </c>
      <c r="B10" s="6"/>
      <c r="C10" s="6"/>
      <c r="D10" s="6" t="s">
        <v>59</v>
      </c>
      <c r="E10" s="6"/>
      <c r="F10" t="s">
        <v>60</v>
      </c>
      <c r="G10" s="6"/>
      <c r="H10" t="s">
        <v>60</v>
      </c>
      <c r="I10" s="6"/>
      <c r="J10" s="6"/>
      <c r="K10" s="6"/>
      <c r="L10" s="6"/>
      <c r="M10" s="6"/>
    </row>
    <row r="11" spans="1:14" x14ac:dyDescent="0.25">
      <c r="D11" s="6" t="s">
        <v>61</v>
      </c>
      <c r="F11" t="s">
        <v>62</v>
      </c>
      <c r="H11" t="s">
        <v>62</v>
      </c>
    </row>
    <row r="12" spans="1:14" x14ac:dyDescent="0.25">
      <c r="D12" s="6" t="s">
        <v>63</v>
      </c>
      <c r="H12" t="s">
        <v>64</v>
      </c>
    </row>
    <row r="13" spans="1:14" x14ac:dyDescent="0.25">
      <c r="A13" s="6" t="s">
        <v>65</v>
      </c>
      <c r="D13" s="6" t="s">
        <v>66</v>
      </c>
      <c r="H13" t="s">
        <v>67</v>
      </c>
    </row>
    <row r="14" spans="1:14" x14ac:dyDescent="0.25">
      <c r="A14" s="6" t="s">
        <v>68</v>
      </c>
      <c r="D14" s="6" t="s">
        <v>69</v>
      </c>
      <c r="H14" t="s">
        <v>70</v>
      </c>
    </row>
    <row r="15" spans="1:14" x14ac:dyDescent="0.25">
      <c r="D15" s="6" t="s">
        <v>71</v>
      </c>
      <c r="H15" t="s">
        <v>72</v>
      </c>
    </row>
    <row r="16" spans="1:14" x14ac:dyDescent="0.25">
      <c r="D16" s="6" t="s">
        <v>73</v>
      </c>
      <c r="H16" t="s">
        <v>74</v>
      </c>
    </row>
    <row r="17" spans="4:8" x14ac:dyDescent="0.25">
      <c r="D17" s="6" t="s">
        <v>75</v>
      </c>
      <c r="H17" t="s">
        <v>76</v>
      </c>
    </row>
    <row r="18" spans="4:8" x14ac:dyDescent="0.25">
      <c r="D18" s="6" t="s">
        <v>77</v>
      </c>
      <c r="H18" t="s">
        <v>78</v>
      </c>
    </row>
    <row r="19" spans="4:8" x14ac:dyDescent="0.25">
      <c r="D19" s="6" t="s">
        <v>79</v>
      </c>
      <c r="H19" t="s">
        <v>80</v>
      </c>
    </row>
    <row r="20" spans="4:8" x14ac:dyDescent="0.25">
      <c r="D20" s="6" t="s">
        <v>81</v>
      </c>
      <c r="H20" t="s">
        <v>82</v>
      </c>
    </row>
    <row r="21" spans="4:8" x14ac:dyDescent="0.25">
      <c r="D21" s="6" t="s">
        <v>83</v>
      </c>
      <c r="H21" t="s">
        <v>84</v>
      </c>
    </row>
    <row r="22" spans="4:8" x14ac:dyDescent="0.25">
      <c r="H22" t="s">
        <v>85</v>
      </c>
    </row>
    <row r="23" spans="4:8" x14ac:dyDescent="0.25">
      <c r="H23" t="s">
        <v>86</v>
      </c>
    </row>
    <row r="24" spans="4:8" x14ac:dyDescent="0.25">
      <c r="H24" t="s">
        <v>87</v>
      </c>
    </row>
  </sheetData>
  <sheetProtection algorithmName="SHA-512" hashValue="XfmQGyOz27RxwwdJ2OLmNQ9EfJktx0edTaMqTwg3bsuCRkHIh8XjPxSVa9Zh7xUuiJINcIl2yyiV7jb4MYmssA==" saltValue="R7auIfP0vaC8Sl1dbSnjq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133"/>
  <sheetViews>
    <sheetView showGridLines="0" tabSelected="1" topLeftCell="E4" zoomScale="70" zoomScaleNormal="70" zoomScaleSheetLayoutView="100" workbookViewId="0">
      <pane ySplit="1" topLeftCell="A5" activePane="bottomLeft" state="frozen"/>
      <selection activeCell="A4" sqref="A4"/>
      <selection pane="bottomLeft" activeCell="A4" sqref="A4:XFD4"/>
    </sheetView>
  </sheetViews>
  <sheetFormatPr baseColWidth="10" defaultColWidth="9.140625" defaultRowHeight="18.75" x14ac:dyDescent="0.25"/>
  <cols>
    <col min="1" max="1" width="29" style="33" customWidth="1"/>
    <col min="2" max="2" width="33.140625" style="33" customWidth="1"/>
    <col min="3" max="3" width="23.7109375" style="51" customWidth="1"/>
    <col min="4" max="4" width="83.5703125" style="33" customWidth="1"/>
    <col min="5" max="5" width="79.85546875" style="33" customWidth="1"/>
    <col min="6" max="6" width="40.7109375" style="33" customWidth="1"/>
    <col min="7" max="7" width="32" style="33" customWidth="1"/>
    <col min="8" max="8" width="20.7109375" style="33" customWidth="1"/>
    <col min="9" max="9" width="70.5703125" style="33" customWidth="1"/>
    <col min="10" max="10" width="26.140625" style="33" customWidth="1"/>
    <col min="11" max="11" width="20.7109375" style="33" customWidth="1"/>
    <col min="12" max="12" width="40.7109375" style="33" customWidth="1"/>
    <col min="13" max="15" width="34.7109375" style="33" customWidth="1"/>
    <col min="16" max="18" width="25.7109375" style="46" customWidth="1"/>
    <col min="19" max="19" width="15.7109375" style="33" customWidth="1"/>
    <col min="20" max="20" width="20.7109375" style="33" customWidth="1"/>
    <col min="21" max="21" width="25.28515625" style="33" customWidth="1"/>
    <col min="22" max="22" width="26.5703125" style="33" customWidth="1"/>
    <col min="23" max="23" width="42.42578125" style="33" customWidth="1"/>
    <col min="24" max="24" width="67.85546875" style="33" customWidth="1"/>
    <col min="25" max="25" width="27.7109375" style="51" customWidth="1"/>
    <col min="26" max="26" width="30.7109375" style="33" customWidth="1"/>
    <col min="27" max="27" width="25" style="51" customWidth="1"/>
    <col min="28" max="28" width="25.42578125" style="33" customWidth="1"/>
    <col min="29" max="29" width="24.85546875" style="33" customWidth="1"/>
    <col min="30" max="30" width="27" style="33" customWidth="1"/>
    <col min="31" max="31" width="27.5703125" style="33" customWidth="1"/>
    <col min="32" max="33" width="26.7109375" style="33" customWidth="1"/>
    <col min="34" max="34" width="27.28515625" style="33" customWidth="1"/>
    <col min="35" max="36" width="23.85546875" style="33" customWidth="1"/>
    <col min="37" max="16384" width="9.140625" style="33"/>
  </cols>
  <sheetData>
    <row r="1" spans="1:36" ht="30" x14ac:dyDescent="0.25">
      <c r="A1" s="61" t="e" vm="1">
        <v>#VALUE!</v>
      </c>
      <c r="B1" s="63" t="s">
        <v>88</v>
      </c>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10" t="s">
        <v>89</v>
      </c>
    </row>
    <row r="2" spans="1:36" ht="30" x14ac:dyDescent="0.25">
      <c r="A2" s="61"/>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10" t="s">
        <v>90</v>
      </c>
    </row>
    <row r="3" spans="1:36" ht="30" customHeight="1" x14ac:dyDescent="0.25">
      <c r="A3" s="6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11" t="s">
        <v>91</v>
      </c>
    </row>
    <row r="4" spans="1:36" s="34" customFormat="1" ht="83.25" customHeight="1" x14ac:dyDescent="0.25">
      <c r="A4" s="21" t="s">
        <v>92</v>
      </c>
      <c r="B4" s="21" t="s">
        <v>1</v>
      </c>
      <c r="C4" s="21" t="s">
        <v>93</v>
      </c>
      <c r="D4" s="21" t="s">
        <v>94</v>
      </c>
      <c r="E4" s="21" t="s">
        <v>95</v>
      </c>
      <c r="F4" s="21" t="s">
        <v>96</v>
      </c>
      <c r="G4" s="21" t="s">
        <v>97</v>
      </c>
      <c r="H4" s="21" t="s">
        <v>98</v>
      </c>
      <c r="I4" s="21" t="s">
        <v>99</v>
      </c>
      <c r="J4" s="21" t="s">
        <v>100</v>
      </c>
      <c r="K4" s="21" t="s">
        <v>101</v>
      </c>
      <c r="L4" s="21" t="s">
        <v>102</v>
      </c>
      <c r="M4" s="21" t="s">
        <v>103</v>
      </c>
      <c r="N4" s="21" t="s">
        <v>5</v>
      </c>
      <c r="O4" s="21" t="s">
        <v>7</v>
      </c>
      <c r="P4" s="21" t="s">
        <v>104</v>
      </c>
      <c r="Q4" s="21" t="s">
        <v>105</v>
      </c>
      <c r="R4" s="22" t="s">
        <v>106</v>
      </c>
      <c r="S4" s="22" t="s">
        <v>107</v>
      </c>
      <c r="T4" s="22" t="s">
        <v>108</v>
      </c>
      <c r="U4" s="22" t="s">
        <v>109</v>
      </c>
      <c r="V4" s="22" t="s">
        <v>110</v>
      </c>
      <c r="W4" s="22" t="s">
        <v>111</v>
      </c>
      <c r="X4" s="22" t="s">
        <v>112</v>
      </c>
      <c r="Y4" s="22" t="s">
        <v>113</v>
      </c>
      <c r="Z4" s="22" t="s">
        <v>114</v>
      </c>
      <c r="AA4" s="22" t="s">
        <v>115</v>
      </c>
      <c r="AB4" s="22" t="s">
        <v>116</v>
      </c>
      <c r="AC4" s="22" t="s">
        <v>117</v>
      </c>
      <c r="AD4" s="22" t="s">
        <v>118</v>
      </c>
      <c r="AE4" s="22" t="s">
        <v>119</v>
      </c>
      <c r="AF4" s="22" t="s">
        <v>120</v>
      </c>
      <c r="AG4" s="22" t="s">
        <v>121</v>
      </c>
      <c r="AH4" s="22" t="s">
        <v>122</v>
      </c>
      <c r="AI4" s="22" t="s">
        <v>123</v>
      </c>
      <c r="AJ4" s="22" t="s">
        <v>124</v>
      </c>
    </row>
    <row r="5" spans="1:36" s="43" customFormat="1" ht="99.95" customHeight="1" x14ac:dyDescent="0.25">
      <c r="A5" s="13" t="s">
        <v>13</v>
      </c>
      <c r="B5" s="13" t="s">
        <v>40</v>
      </c>
      <c r="C5" s="13"/>
      <c r="D5" s="23" t="s">
        <v>125</v>
      </c>
      <c r="E5" s="14" t="s">
        <v>126</v>
      </c>
      <c r="F5" s="14"/>
      <c r="G5" s="18"/>
      <c r="H5" s="13" t="s">
        <v>127</v>
      </c>
      <c r="I5" s="14" t="s">
        <v>128</v>
      </c>
      <c r="J5" s="13" t="s">
        <v>25</v>
      </c>
      <c r="K5" s="25">
        <v>3</v>
      </c>
      <c r="L5" s="16" t="s">
        <v>129</v>
      </c>
      <c r="M5" s="13"/>
      <c r="N5" s="13" t="s">
        <v>130</v>
      </c>
      <c r="O5" s="13" t="s">
        <v>131</v>
      </c>
      <c r="P5" s="19">
        <v>45457</v>
      </c>
      <c r="Q5" s="19">
        <v>45961</v>
      </c>
      <c r="R5" s="19">
        <v>45869</v>
      </c>
      <c r="S5" s="31">
        <v>1</v>
      </c>
      <c r="T5" s="7" t="s">
        <v>15</v>
      </c>
      <c r="U5" s="38"/>
      <c r="V5" s="38"/>
      <c r="W5" s="59" t="s">
        <v>132</v>
      </c>
      <c r="X5" s="60" t="s">
        <v>133</v>
      </c>
      <c r="Y5" s="48">
        <f t="shared" ref="Y5:Y36" ca="1" si="0">IF(AND($R5="",$Q5&lt;&gt;""), MAX(0, TODAY()-$Q5), IF(AND($R5&lt;&gt;"", $Q5&lt;&gt;""), MAX(0, $R5-$Q5), ""))</f>
        <v>0</v>
      </c>
      <c r="Z5" s="41"/>
      <c r="AA5" s="24" t="str">
        <f ca="1">IF(AND($T5&lt;&gt;"Cumplido", $Q5&lt;&gt;"", $R5=""), IF($Q5-TODAY()&lt;=Parametros!$M$2, IF($Q5-TODAY()&gt;=0, "Sí", "Vencido"), "No"), IF(AND($T5&lt;&gt;"Cumplido", $Q5&lt;&gt;"", $R5&lt;&gt;""), IF($R5&gt;$Q5, "Incumplido", "Cumplido en plazo"), ""))</f>
        <v>Cumplido en plazo</v>
      </c>
      <c r="AB5" s="42">
        <v>1</v>
      </c>
      <c r="AC5" s="42">
        <v>1</v>
      </c>
      <c r="AD5" s="7" t="s">
        <v>65</v>
      </c>
      <c r="AE5" s="7" t="s">
        <v>68</v>
      </c>
      <c r="AF5" s="7" t="s">
        <v>65</v>
      </c>
      <c r="AG5" s="7" t="s">
        <v>65</v>
      </c>
      <c r="AH5" s="7" t="s">
        <v>65</v>
      </c>
      <c r="AI5" s="57" t="s">
        <v>134</v>
      </c>
      <c r="AJ5" s="38" t="s">
        <v>261</v>
      </c>
    </row>
    <row r="6" spans="1:36" s="43" customFormat="1" ht="99.95" customHeight="1" x14ac:dyDescent="0.25">
      <c r="A6" s="13" t="s">
        <v>13</v>
      </c>
      <c r="B6" s="13" t="s">
        <v>40</v>
      </c>
      <c r="C6" s="13"/>
      <c r="D6" s="23" t="s">
        <v>125</v>
      </c>
      <c r="E6" s="14" t="s">
        <v>126</v>
      </c>
      <c r="F6" s="14"/>
      <c r="G6" s="18"/>
      <c r="H6" s="13" t="s">
        <v>135</v>
      </c>
      <c r="I6" s="14" t="s">
        <v>136</v>
      </c>
      <c r="J6" s="13" t="s">
        <v>25</v>
      </c>
      <c r="K6" s="25">
        <v>1</v>
      </c>
      <c r="L6" s="16" t="s">
        <v>137</v>
      </c>
      <c r="M6" s="13"/>
      <c r="N6" s="13" t="s">
        <v>130</v>
      </c>
      <c r="O6" s="13" t="s">
        <v>131</v>
      </c>
      <c r="P6" s="19">
        <v>45457</v>
      </c>
      <c r="Q6" s="19">
        <v>45961</v>
      </c>
      <c r="R6" s="19"/>
      <c r="S6" s="31">
        <v>0.8</v>
      </c>
      <c r="T6" s="7" t="s">
        <v>41</v>
      </c>
      <c r="U6" s="38"/>
      <c r="V6" s="38"/>
      <c r="W6" s="59" t="s">
        <v>138</v>
      </c>
      <c r="X6" s="53" t="s">
        <v>139</v>
      </c>
      <c r="Y6" s="48">
        <f t="shared" ca="1" si="0"/>
        <v>61</v>
      </c>
      <c r="Z6" s="41"/>
      <c r="AA6" s="24" t="str">
        <f ca="1">IF(AND($T6&lt;&gt;"Cumplido", $Q6&lt;&gt;"", $R6=""), IF($Q6-TODAY()&lt;=Parametros!$M$2, IF($Q6-TODAY()&gt;=0, "Sí", "Vencido"), "No"), IF(AND($T6&lt;&gt;"Cumplido", $Q6&lt;&gt;"", $R6&lt;&gt;""), IF($R6&gt;$Q6, "Incumplido", "Cumplido en plazo"), ""))</f>
        <v>Vencido</v>
      </c>
      <c r="AB6" s="42">
        <v>0.8</v>
      </c>
      <c r="AC6" s="42">
        <v>0</v>
      </c>
      <c r="AD6" s="7"/>
      <c r="AE6" s="7"/>
      <c r="AF6" s="7"/>
      <c r="AG6" s="7"/>
      <c r="AH6" s="7"/>
      <c r="AI6" s="7" t="s">
        <v>140</v>
      </c>
      <c r="AJ6" s="38" t="s">
        <v>261</v>
      </c>
    </row>
    <row r="7" spans="1:36" s="43" customFormat="1" ht="99.95" customHeight="1" x14ac:dyDescent="0.25">
      <c r="A7" s="13" t="s">
        <v>13</v>
      </c>
      <c r="B7" s="13" t="s">
        <v>40</v>
      </c>
      <c r="C7" s="13"/>
      <c r="D7" s="23" t="s">
        <v>141</v>
      </c>
      <c r="E7" s="14" t="s">
        <v>142</v>
      </c>
      <c r="F7" s="14"/>
      <c r="G7" s="18"/>
      <c r="H7" s="13" t="s">
        <v>143</v>
      </c>
      <c r="I7" s="14" t="s">
        <v>144</v>
      </c>
      <c r="J7" s="13" t="s">
        <v>25</v>
      </c>
      <c r="K7" s="26">
        <v>1</v>
      </c>
      <c r="L7" s="16" t="s">
        <v>145</v>
      </c>
      <c r="M7" s="13"/>
      <c r="N7" s="13" t="s">
        <v>146</v>
      </c>
      <c r="O7" s="13" t="s">
        <v>147</v>
      </c>
      <c r="P7" s="19">
        <v>45457</v>
      </c>
      <c r="Q7" s="19">
        <v>45800</v>
      </c>
      <c r="R7" s="19"/>
      <c r="S7" s="31">
        <v>0.2296</v>
      </c>
      <c r="T7" s="7" t="s">
        <v>41</v>
      </c>
      <c r="U7" s="38"/>
      <c r="V7" s="38"/>
      <c r="W7" s="54" t="s">
        <v>148</v>
      </c>
      <c r="X7" s="28" t="s">
        <v>588</v>
      </c>
      <c r="Y7" s="48">
        <f t="shared" ca="1" si="0"/>
        <v>222</v>
      </c>
      <c r="Z7" s="41"/>
      <c r="AA7" s="24" t="str">
        <f ca="1">IF(AND($T7&lt;&gt;"Cumplido", $Q7&lt;&gt;"", $R7=""), IF($Q7-TODAY()&lt;=Parametros!$M$2, IF($Q7-TODAY()&gt;=0, "Sí", "Vencido"), "No"), IF(AND($T7&lt;&gt;"Cumplido", $Q7&lt;&gt;"", $R7&lt;&gt;""), IF($R7&gt;$Q7, "Incumplido", "Cumplido en plazo"), ""))</f>
        <v>Vencido</v>
      </c>
      <c r="AB7" s="42">
        <v>0.2296</v>
      </c>
      <c r="AC7" s="42">
        <v>0</v>
      </c>
      <c r="AD7" s="7"/>
      <c r="AE7" s="7"/>
      <c r="AF7" s="7"/>
      <c r="AG7" s="7"/>
      <c r="AH7" s="7"/>
      <c r="AI7" s="7" t="s">
        <v>140</v>
      </c>
      <c r="AJ7" s="38" t="s">
        <v>261</v>
      </c>
    </row>
    <row r="8" spans="1:36" s="43" customFormat="1" ht="99.95" customHeight="1" x14ac:dyDescent="0.25">
      <c r="A8" s="13" t="s">
        <v>13</v>
      </c>
      <c r="B8" s="13" t="s">
        <v>40</v>
      </c>
      <c r="C8" s="13"/>
      <c r="D8" s="23" t="s">
        <v>149</v>
      </c>
      <c r="E8" s="14" t="s">
        <v>150</v>
      </c>
      <c r="F8" s="14"/>
      <c r="G8" s="18"/>
      <c r="H8" s="13" t="s">
        <v>151</v>
      </c>
      <c r="I8" s="14" t="s">
        <v>152</v>
      </c>
      <c r="J8" s="13" t="s">
        <v>25</v>
      </c>
      <c r="K8" s="25">
        <v>1</v>
      </c>
      <c r="L8" s="16" t="s">
        <v>153</v>
      </c>
      <c r="M8" s="13"/>
      <c r="N8" s="13" t="s">
        <v>154</v>
      </c>
      <c r="O8" s="13" t="s">
        <v>155</v>
      </c>
      <c r="P8" s="19">
        <v>45457</v>
      </c>
      <c r="Q8" s="19">
        <v>45983</v>
      </c>
      <c r="R8" s="19"/>
      <c r="S8" s="31">
        <v>0.5</v>
      </c>
      <c r="T8" s="7" t="s">
        <v>41</v>
      </c>
      <c r="U8" s="38"/>
      <c r="V8" s="38"/>
      <c r="W8" s="54" t="s">
        <v>156</v>
      </c>
      <c r="X8" s="29" t="s">
        <v>589</v>
      </c>
      <c r="Y8" s="48">
        <f t="shared" ca="1" si="0"/>
        <v>39</v>
      </c>
      <c r="Z8" s="41"/>
      <c r="AA8" s="24" t="str">
        <f ca="1">IF(AND($T8&lt;&gt;"Cumplido", $Q8&lt;&gt;"", $R8=""), IF($Q8-TODAY()&lt;=Parametros!$M$2, IF($Q8-TODAY()&gt;=0, "Sí", "Vencido"), "No"), IF(AND($T8&lt;&gt;"Cumplido", $Q8&lt;&gt;"", $R8&lt;&gt;""), IF($R8&gt;$Q8, "Incumplido", "Cumplido en plazo"), ""))</f>
        <v>Vencido</v>
      </c>
      <c r="AB8" s="42">
        <v>0.5</v>
      </c>
      <c r="AC8" s="42">
        <v>0</v>
      </c>
      <c r="AD8" s="7"/>
      <c r="AE8" s="7"/>
      <c r="AF8" s="7"/>
      <c r="AG8" s="7"/>
      <c r="AH8" s="7"/>
      <c r="AI8" s="7" t="s">
        <v>140</v>
      </c>
      <c r="AJ8" s="38" t="s">
        <v>261</v>
      </c>
    </row>
    <row r="9" spans="1:36" s="43" customFormat="1" ht="99.95" customHeight="1" x14ac:dyDescent="0.25">
      <c r="A9" s="13" t="s">
        <v>13</v>
      </c>
      <c r="B9" s="13" t="s">
        <v>40</v>
      </c>
      <c r="C9" s="13"/>
      <c r="D9" s="23" t="s">
        <v>149</v>
      </c>
      <c r="E9" s="14" t="s">
        <v>150</v>
      </c>
      <c r="F9" s="14"/>
      <c r="G9" s="18"/>
      <c r="H9" s="13" t="s">
        <v>157</v>
      </c>
      <c r="I9" s="14" t="s">
        <v>158</v>
      </c>
      <c r="J9" s="13" t="s">
        <v>25</v>
      </c>
      <c r="K9" s="25">
        <v>11</v>
      </c>
      <c r="L9" s="16" t="s">
        <v>159</v>
      </c>
      <c r="M9" s="13"/>
      <c r="N9" s="13" t="s">
        <v>146</v>
      </c>
      <c r="O9" s="13" t="s">
        <v>155</v>
      </c>
      <c r="P9" s="19">
        <v>45457</v>
      </c>
      <c r="Q9" s="19">
        <v>45800</v>
      </c>
      <c r="R9" s="19"/>
      <c r="S9" s="58">
        <v>0.63629999999999998</v>
      </c>
      <c r="T9" s="7" t="s">
        <v>41</v>
      </c>
      <c r="U9" s="38"/>
      <c r="V9" s="38"/>
      <c r="W9" s="54" t="s">
        <v>160</v>
      </c>
      <c r="X9" s="29" t="s">
        <v>590</v>
      </c>
      <c r="Y9" s="48">
        <f t="shared" ca="1" si="0"/>
        <v>222</v>
      </c>
      <c r="Z9" s="41"/>
      <c r="AA9" s="24" t="str">
        <f ca="1">IF(AND($T9&lt;&gt;"Cumplido", $Q9&lt;&gt;"", $R9=""), IF($Q9-TODAY()&lt;=Parametros!$M$2, IF($Q9-TODAY()&gt;=0, "Sí", "Vencido"), "No"), IF(AND($T9&lt;&gt;"Cumplido", $Q9&lt;&gt;"", $R9&lt;&gt;""), IF($R9&gt;$Q9, "Incumplido", "Cumplido en plazo"), ""))</f>
        <v>Vencido</v>
      </c>
      <c r="AB9" s="42">
        <v>0.63629999999999998</v>
      </c>
      <c r="AC9" s="42">
        <v>0</v>
      </c>
      <c r="AD9" s="7"/>
      <c r="AE9" s="7"/>
      <c r="AF9" s="7"/>
      <c r="AG9" s="7"/>
      <c r="AH9" s="7"/>
      <c r="AI9" s="7" t="s">
        <v>140</v>
      </c>
      <c r="AJ9" s="38" t="s">
        <v>261</v>
      </c>
    </row>
    <row r="10" spans="1:36" s="43" customFormat="1" ht="99.95" customHeight="1" x14ac:dyDescent="0.25">
      <c r="A10" s="13" t="s">
        <v>13</v>
      </c>
      <c r="B10" s="13" t="s">
        <v>40</v>
      </c>
      <c r="C10" s="13"/>
      <c r="D10" s="23" t="s">
        <v>161</v>
      </c>
      <c r="E10" s="14" t="s">
        <v>162</v>
      </c>
      <c r="F10" s="14"/>
      <c r="G10" s="18"/>
      <c r="H10" s="13" t="s">
        <v>163</v>
      </c>
      <c r="I10" s="14" t="s">
        <v>164</v>
      </c>
      <c r="J10" s="13" t="s">
        <v>25</v>
      </c>
      <c r="K10" s="25">
        <v>1</v>
      </c>
      <c r="L10" s="16" t="s">
        <v>165</v>
      </c>
      <c r="M10" s="13"/>
      <c r="N10" s="13" t="s">
        <v>146</v>
      </c>
      <c r="O10" s="13" t="s">
        <v>155</v>
      </c>
      <c r="P10" s="19">
        <v>45457</v>
      </c>
      <c r="Q10" s="19">
        <v>45703</v>
      </c>
      <c r="R10" s="19">
        <v>45703</v>
      </c>
      <c r="S10" s="31">
        <v>1</v>
      </c>
      <c r="T10" s="7" t="s">
        <v>15</v>
      </c>
      <c r="U10" s="38"/>
      <c r="V10" s="38"/>
      <c r="W10" s="59" t="s">
        <v>166</v>
      </c>
      <c r="X10" s="60" t="s">
        <v>167</v>
      </c>
      <c r="Y10" s="48">
        <f t="shared" ca="1" si="0"/>
        <v>0</v>
      </c>
      <c r="Z10" s="41"/>
      <c r="AA10" s="24" t="str">
        <f ca="1">IF(AND($T10&lt;&gt;"Cumplido", $Q10&lt;&gt;"", $R10=""), IF($Q10-TODAY()&lt;=Parametros!$M$2, IF($Q10-TODAY()&gt;=0, "Sí", "Vencido"), "No"), IF(AND($T10&lt;&gt;"Cumplido", $Q10&lt;&gt;"", $R10&lt;&gt;""), IF($R10&gt;$Q10, "Incumplido", "Cumplido en plazo"), ""))</f>
        <v>Cumplido en plazo</v>
      </c>
      <c r="AB10" s="42">
        <v>1</v>
      </c>
      <c r="AC10" s="42">
        <v>1</v>
      </c>
      <c r="AD10" s="7" t="s">
        <v>65</v>
      </c>
      <c r="AE10" s="7" t="s">
        <v>65</v>
      </c>
      <c r="AF10" s="7" t="s">
        <v>65</v>
      </c>
      <c r="AG10" s="7" t="s">
        <v>65</v>
      </c>
      <c r="AH10" s="7" t="s">
        <v>65</v>
      </c>
      <c r="AI10" s="57" t="s">
        <v>134</v>
      </c>
      <c r="AJ10" s="38" t="s">
        <v>261</v>
      </c>
    </row>
    <row r="11" spans="1:36" s="43" customFormat="1" ht="99.95" customHeight="1" x14ac:dyDescent="0.25">
      <c r="A11" s="13" t="s">
        <v>13</v>
      </c>
      <c r="B11" s="13" t="s">
        <v>40</v>
      </c>
      <c r="C11" s="13"/>
      <c r="D11" s="23" t="s">
        <v>161</v>
      </c>
      <c r="E11" s="14" t="s">
        <v>168</v>
      </c>
      <c r="F11" s="14"/>
      <c r="G11" s="18"/>
      <c r="H11" s="13" t="s">
        <v>169</v>
      </c>
      <c r="I11" s="14" t="s">
        <v>170</v>
      </c>
      <c r="J11" s="13" t="s">
        <v>25</v>
      </c>
      <c r="K11" s="25">
        <v>1</v>
      </c>
      <c r="L11" s="16" t="s">
        <v>171</v>
      </c>
      <c r="M11" s="13"/>
      <c r="N11" s="13" t="s">
        <v>172</v>
      </c>
      <c r="O11" s="13" t="s">
        <v>172</v>
      </c>
      <c r="P11" s="19">
        <v>45457</v>
      </c>
      <c r="Q11" s="19">
        <v>45762</v>
      </c>
      <c r="R11" s="19">
        <v>45703</v>
      </c>
      <c r="S11" s="31">
        <v>1</v>
      </c>
      <c r="T11" s="7" t="s">
        <v>15</v>
      </c>
      <c r="U11" s="38"/>
      <c r="V11" s="38"/>
      <c r="W11" s="59" t="s">
        <v>166</v>
      </c>
      <c r="X11" s="60" t="s">
        <v>173</v>
      </c>
      <c r="Y11" s="48">
        <f t="shared" ca="1" si="0"/>
        <v>0</v>
      </c>
      <c r="Z11" s="41"/>
      <c r="AA11" s="24" t="str">
        <f ca="1">IF(AND($T11&lt;&gt;"Cumplido", $Q11&lt;&gt;"", $R11=""), IF($Q11-TODAY()&lt;=Parametros!$M$2, IF($Q11-TODAY()&gt;=0, "Sí", "Vencido"), "No"), IF(AND($T11&lt;&gt;"Cumplido", $Q11&lt;&gt;"", $R11&lt;&gt;""), IF($R11&gt;$Q11, "Incumplido", "Cumplido en plazo"), ""))</f>
        <v>Cumplido en plazo</v>
      </c>
      <c r="AB11" s="42">
        <v>1</v>
      </c>
      <c r="AC11" s="42">
        <v>1</v>
      </c>
      <c r="AD11" s="7" t="s">
        <v>65</v>
      </c>
      <c r="AE11" s="7" t="s">
        <v>65</v>
      </c>
      <c r="AF11" s="7" t="s">
        <v>65</v>
      </c>
      <c r="AG11" s="7" t="s">
        <v>65</v>
      </c>
      <c r="AH11" s="7" t="s">
        <v>65</v>
      </c>
      <c r="AI11" s="57" t="s">
        <v>134</v>
      </c>
      <c r="AJ11" s="38" t="s">
        <v>261</v>
      </c>
    </row>
    <row r="12" spans="1:36" s="43" customFormat="1" ht="99.95" customHeight="1" x14ac:dyDescent="0.25">
      <c r="A12" s="13" t="s">
        <v>13</v>
      </c>
      <c r="B12" s="13" t="s">
        <v>40</v>
      </c>
      <c r="C12" s="13"/>
      <c r="D12" s="23" t="s">
        <v>161</v>
      </c>
      <c r="E12" s="14" t="s">
        <v>168</v>
      </c>
      <c r="F12" s="14"/>
      <c r="G12" s="18"/>
      <c r="H12" s="13" t="s">
        <v>174</v>
      </c>
      <c r="I12" s="14" t="s">
        <v>175</v>
      </c>
      <c r="J12" s="13" t="s">
        <v>25</v>
      </c>
      <c r="K12" s="25">
        <v>1</v>
      </c>
      <c r="L12" s="16" t="s">
        <v>176</v>
      </c>
      <c r="M12" s="13"/>
      <c r="N12" s="13" t="s">
        <v>172</v>
      </c>
      <c r="O12" s="13" t="s">
        <v>172</v>
      </c>
      <c r="P12" s="19">
        <v>45457</v>
      </c>
      <c r="Q12" s="19">
        <v>45762</v>
      </c>
      <c r="R12" s="19">
        <v>45703</v>
      </c>
      <c r="S12" s="31">
        <v>1</v>
      </c>
      <c r="T12" s="7" t="s">
        <v>15</v>
      </c>
      <c r="U12" s="38"/>
      <c r="V12" s="38"/>
      <c r="W12" s="59" t="s">
        <v>177</v>
      </c>
      <c r="X12" s="60" t="s">
        <v>178</v>
      </c>
      <c r="Y12" s="48">
        <f t="shared" ca="1" si="0"/>
        <v>0</v>
      </c>
      <c r="Z12" s="41"/>
      <c r="AA12" s="24" t="str">
        <f ca="1">IF(AND($T12&lt;&gt;"Cumplido", $Q12&lt;&gt;"", $R12=""), IF($Q12-TODAY()&lt;=Parametros!$M$2, IF($Q12-TODAY()&gt;=0, "Sí", "Vencido"), "No"), IF(AND($T12&lt;&gt;"Cumplido", $Q12&lt;&gt;"", $R12&lt;&gt;""), IF($R12&gt;$Q12, "Incumplido", "Cumplido en plazo"), ""))</f>
        <v>Cumplido en plazo</v>
      </c>
      <c r="AB12" s="42">
        <v>1</v>
      </c>
      <c r="AC12" s="42">
        <v>1</v>
      </c>
      <c r="AD12" s="7" t="s">
        <v>65</v>
      </c>
      <c r="AE12" s="7" t="s">
        <v>65</v>
      </c>
      <c r="AF12" s="7" t="s">
        <v>65</v>
      </c>
      <c r="AG12" s="7" t="s">
        <v>65</v>
      </c>
      <c r="AH12" s="7" t="s">
        <v>65</v>
      </c>
      <c r="AI12" s="57" t="s">
        <v>134</v>
      </c>
      <c r="AJ12" s="38" t="s">
        <v>261</v>
      </c>
    </row>
    <row r="13" spans="1:36" s="43" customFormat="1" ht="99.95" customHeight="1" x14ac:dyDescent="0.25">
      <c r="A13" s="13" t="s">
        <v>13</v>
      </c>
      <c r="B13" s="13" t="s">
        <v>40</v>
      </c>
      <c r="C13" s="13"/>
      <c r="D13" s="23" t="s">
        <v>179</v>
      </c>
      <c r="E13" s="14" t="s">
        <v>180</v>
      </c>
      <c r="F13" s="14"/>
      <c r="G13" s="18"/>
      <c r="H13" s="13" t="s">
        <v>181</v>
      </c>
      <c r="I13" s="14" t="s">
        <v>182</v>
      </c>
      <c r="J13" s="13" t="s">
        <v>25</v>
      </c>
      <c r="K13" s="25">
        <v>1</v>
      </c>
      <c r="L13" s="16" t="s">
        <v>171</v>
      </c>
      <c r="M13" s="13"/>
      <c r="N13" s="13" t="s">
        <v>172</v>
      </c>
      <c r="O13" s="13" t="s">
        <v>172</v>
      </c>
      <c r="P13" s="19">
        <v>45457</v>
      </c>
      <c r="Q13" s="19">
        <v>45762</v>
      </c>
      <c r="R13" s="19">
        <v>45703</v>
      </c>
      <c r="S13" s="31">
        <v>1</v>
      </c>
      <c r="T13" s="7" t="s">
        <v>15</v>
      </c>
      <c r="U13" s="38"/>
      <c r="V13" s="38"/>
      <c r="W13" s="59" t="s">
        <v>529</v>
      </c>
      <c r="X13" s="60" t="s">
        <v>530</v>
      </c>
      <c r="Y13" s="48">
        <f t="shared" ca="1" si="0"/>
        <v>0</v>
      </c>
      <c r="Z13" s="41"/>
      <c r="AA13" s="24" t="str">
        <f ca="1">IF(AND($T13&lt;&gt;"Cumplido", $Q13&lt;&gt;"", $R13=""), IF($Q13-TODAY()&lt;=Parametros!$M$2, IF($Q13-TODAY()&gt;=0, "Sí", "Vencido"), "No"), IF(AND($T13&lt;&gt;"Cumplido", $Q13&lt;&gt;"", $R13&lt;&gt;""), IF($R13&gt;$Q13, "Incumplido", "Cumplido en plazo"), ""))</f>
        <v>Cumplido en plazo</v>
      </c>
      <c r="AB13" s="42">
        <v>1</v>
      </c>
      <c r="AC13" s="42">
        <v>1</v>
      </c>
      <c r="AD13" s="7" t="s">
        <v>65</v>
      </c>
      <c r="AE13" s="7" t="s">
        <v>65</v>
      </c>
      <c r="AF13" s="7" t="s">
        <v>65</v>
      </c>
      <c r="AG13" s="7" t="s">
        <v>65</v>
      </c>
      <c r="AH13" s="7" t="s">
        <v>65</v>
      </c>
      <c r="AI13" s="56" t="s">
        <v>528</v>
      </c>
      <c r="AJ13" s="42">
        <v>1</v>
      </c>
    </row>
    <row r="14" spans="1:36" s="43" customFormat="1" ht="99.95" customHeight="1" x14ac:dyDescent="0.25">
      <c r="A14" s="13" t="s">
        <v>13</v>
      </c>
      <c r="B14" s="13" t="s">
        <v>40</v>
      </c>
      <c r="C14" s="13"/>
      <c r="D14" s="23" t="s">
        <v>179</v>
      </c>
      <c r="E14" s="14" t="s">
        <v>180</v>
      </c>
      <c r="F14" s="14"/>
      <c r="G14" s="18"/>
      <c r="H14" s="13" t="s">
        <v>183</v>
      </c>
      <c r="I14" s="14" t="s">
        <v>184</v>
      </c>
      <c r="J14" s="13" t="s">
        <v>25</v>
      </c>
      <c r="K14" s="25">
        <v>1</v>
      </c>
      <c r="L14" s="16" t="s">
        <v>176</v>
      </c>
      <c r="M14" s="13"/>
      <c r="N14" s="13" t="s">
        <v>185</v>
      </c>
      <c r="O14" s="13" t="s">
        <v>186</v>
      </c>
      <c r="P14" s="19">
        <v>45457</v>
      </c>
      <c r="Q14" s="19">
        <v>45762</v>
      </c>
      <c r="R14" s="19">
        <v>45703</v>
      </c>
      <c r="S14" s="31">
        <v>1</v>
      </c>
      <c r="T14" s="7" t="s">
        <v>15</v>
      </c>
      <c r="U14" s="38"/>
      <c r="V14" s="38"/>
      <c r="W14" s="59" t="s">
        <v>529</v>
      </c>
      <c r="X14" s="60" t="s">
        <v>530</v>
      </c>
      <c r="Y14" s="48">
        <f t="shared" ca="1" si="0"/>
        <v>0</v>
      </c>
      <c r="Z14" s="41"/>
      <c r="AA14" s="24" t="str">
        <f ca="1">IF(AND($T14&lt;&gt;"Cumplido", $Q14&lt;&gt;"", $R14=""), IF($Q14-TODAY()&lt;=Parametros!$M$2, IF($Q14-TODAY()&gt;=0, "Sí", "Vencido"), "No"), IF(AND($T14&lt;&gt;"Cumplido", $Q14&lt;&gt;"", $R14&lt;&gt;""), IF($R14&gt;$Q14, "Incumplido", "Cumplido en plazo"), ""))</f>
        <v>Cumplido en plazo</v>
      </c>
      <c r="AB14" s="42">
        <v>1</v>
      </c>
      <c r="AC14" s="42">
        <v>1</v>
      </c>
      <c r="AD14" s="7" t="s">
        <v>65</v>
      </c>
      <c r="AE14" s="7" t="s">
        <v>65</v>
      </c>
      <c r="AF14" s="7" t="s">
        <v>65</v>
      </c>
      <c r="AG14" s="7" t="s">
        <v>65</v>
      </c>
      <c r="AH14" s="7" t="s">
        <v>65</v>
      </c>
      <c r="AI14" s="56" t="s">
        <v>528</v>
      </c>
      <c r="AJ14" s="42">
        <v>1</v>
      </c>
    </row>
    <row r="15" spans="1:36" s="43" customFormat="1" ht="99.95" customHeight="1" x14ac:dyDescent="0.25">
      <c r="A15" s="13" t="s">
        <v>13</v>
      </c>
      <c r="B15" s="13" t="s">
        <v>40</v>
      </c>
      <c r="C15" s="13"/>
      <c r="D15" s="23" t="s">
        <v>187</v>
      </c>
      <c r="E15" s="14" t="s">
        <v>188</v>
      </c>
      <c r="F15" s="14"/>
      <c r="G15" s="18"/>
      <c r="H15" s="13" t="s">
        <v>189</v>
      </c>
      <c r="I15" s="14" t="s">
        <v>190</v>
      </c>
      <c r="J15" s="13" t="s">
        <v>25</v>
      </c>
      <c r="K15" s="26">
        <v>1</v>
      </c>
      <c r="L15" s="16" t="s">
        <v>191</v>
      </c>
      <c r="M15" s="13"/>
      <c r="N15" s="13" t="s">
        <v>24</v>
      </c>
      <c r="O15" s="13" t="s">
        <v>24</v>
      </c>
      <c r="P15" s="19">
        <v>45457</v>
      </c>
      <c r="Q15" s="19">
        <v>45800</v>
      </c>
      <c r="R15" s="19"/>
      <c r="S15" s="31">
        <v>0</v>
      </c>
      <c r="T15" s="7" t="s">
        <v>28</v>
      </c>
      <c r="U15" s="38"/>
      <c r="V15" s="38"/>
      <c r="W15" s="54" t="s">
        <v>192</v>
      </c>
      <c r="X15" s="28" t="s">
        <v>571</v>
      </c>
      <c r="Y15" s="48">
        <f t="shared" ca="1" si="0"/>
        <v>222</v>
      </c>
      <c r="Z15" s="41"/>
      <c r="AA15" s="24" t="str">
        <f ca="1">IF(AND($T15&lt;&gt;"Cumplido", $Q15&lt;&gt;"", $R15=""), IF($Q15-TODAY()&lt;=Parametros!$M$2, IF($Q15-TODAY()&gt;=0, "Sí", "Vencido"), "No"), IF(AND($T15&lt;&gt;"Cumplido", $Q15&lt;&gt;"", $R15&lt;&gt;""), IF($R15&gt;$Q15, "Incumplido", "Cumplido en plazo"), ""))</f>
        <v>Vencido</v>
      </c>
      <c r="AB15" s="42">
        <v>0</v>
      </c>
      <c r="AC15" s="42">
        <v>0</v>
      </c>
      <c r="AD15" s="7"/>
      <c r="AE15" s="7"/>
      <c r="AF15" s="7"/>
      <c r="AG15" s="7"/>
      <c r="AH15" s="7"/>
      <c r="AI15" s="7" t="s">
        <v>140</v>
      </c>
      <c r="AJ15" s="38" t="s">
        <v>261</v>
      </c>
    </row>
    <row r="16" spans="1:36" s="43" customFormat="1" ht="99.95" customHeight="1" x14ac:dyDescent="0.25">
      <c r="A16" s="13" t="s">
        <v>13</v>
      </c>
      <c r="B16" s="13" t="s">
        <v>40</v>
      </c>
      <c r="C16" s="13"/>
      <c r="D16" s="23" t="s">
        <v>193</v>
      </c>
      <c r="E16" s="14" t="s">
        <v>188</v>
      </c>
      <c r="F16" s="14"/>
      <c r="G16" s="18"/>
      <c r="H16" s="13" t="s">
        <v>194</v>
      </c>
      <c r="I16" s="14" t="s">
        <v>195</v>
      </c>
      <c r="J16" s="13" t="s">
        <v>25</v>
      </c>
      <c r="K16" s="26">
        <v>1</v>
      </c>
      <c r="L16" s="16" t="s">
        <v>191</v>
      </c>
      <c r="M16" s="13"/>
      <c r="N16" s="13" t="s">
        <v>24</v>
      </c>
      <c r="O16" s="13" t="s">
        <v>24</v>
      </c>
      <c r="P16" s="19">
        <v>45457</v>
      </c>
      <c r="Q16" s="19">
        <v>45800</v>
      </c>
      <c r="R16" s="19"/>
      <c r="S16" s="31">
        <v>0</v>
      </c>
      <c r="T16" s="7" t="s">
        <v>28</v>
      </c>
      <c r="U16" s="38"/>
      <c r="V16" s="38"/>
      <c r="W16" s="54" t="s">
        <v>192</v>
      </c>
      <c r="X16" s="28" t="s">
        <v>572</v>
      </c>
      <c r="Y16" s="48">
        <f t="shared" ca="1" si="0"/>
        <v>222</v>
      </c>
      <c r="Z16" s="41"/>
      <c r="AA16" s="24" t="str">
        <f ca="1">IF(AND($T16&lt;&gt;"Cumplido", $Q16&lt;&gt;"", $R16=""), IF($Q16-TODAY()&lt;=Parametros!$M$2, IF($Q16-TODAY()&gt;=0, "Sí", "Vencido"), "No"), IF(AND($T16&lt;&gt;"Cumplido", $Q16&lt;&gt;"", $R16&lt;&gt;""), IF($R16&gt;$Q16, "Incumplido", "Cumplido en plazo"), ""))</f>
        <v>Vencido</v>
      </c>
      <c r="AB16" s="42">
        <v>0</v>
      </c>
      <c r="AC16" s="42">
        <v>0</v>
      </c>
      <c r="AD16" s="7"/>
      <c r="AE16" s="7"/>
      <c r="AF16" s="7"/>
      <c r="AG16" s="7"/>
      <c r="AH16" s="7"/>
      <c r="AI16" s="7" t="s">
        <v>140</v>
      </c>
      <c r="AJ16" s="38" t="s">
        <v>261</v>
      </c>
    </row>
    <row r="17" spans="1:36" s="43" customFormat="1" ht="99.95" customHeight="1" x14ac:dyDescent="0.25">
      <c r="A17" s="13" t="s">
        <v>13</v>
      </c>
      <c r="B17" s="13" t="s">
        <v>40</v>
      </c>
      <c r="C17" s="13"/>
      <c r="D17" s="23" t="s">
        <v>196</v>
      </c>
      <c r="E17" s="14" t="s">
        <v>197</v>
      </c>
      <c r="F17" s="14"/>
      <c r="G17" s="18"/>
      <c r="H17" s="13" t="s">
        <v>198</v>
      </c>
      <c r="I17" s="14" t="s">
        <v>199</v>
      </c>
      <c r="J17" s="13" t="s">
        <v>25</v>
      </c>
      <c r="K17" s="25">
        <v>1</v>
      </c>
      <c r="L17" s="16" t="s">
        <v>200</v>
      </c>
      <c r="M17" s="13"/>
      <c r="N17" s="13" t="s">
        <v>201</v>
      </c>
      <c r="O17" s="13" t="s">
        <v>202</v>
      </c>
      <c r="P17" s="19">
        <v>45825</v>
      </c>
      <c r="Q17" s="19">
        <v>46022</v>
      </c>
      <c r="R17" s="19">
        <v>45992</v>
      </c>
      <c r="S17" s="31">
        <v>1</v>
      </c>
      <c r="T17" s="7" t="s">
        <v>15</v>
      </c>
      <c r="U17" s="38"/>
      <c r="V17" s="38"/>
      <c r="W17" s="59" t="s">
        <v>566</v>
      </c>
      <c r="X17" s="60" t="s">
        <v>567</v>
      </c>
      <c r="Y17" s="48">
        <f t="shared" ca="1" si="0"/>
        <v>0</v>
      </c>
      <c r="Z17" s="41"/>
      <c r="AA17" s="24" t="str">
        <f ca="1">IF(AND($T17&lt;&gt;"Cumplido", $Q17&lt;&gt;"", $R17=""), IF($Q17-TODAY()&lt;=Parametros!$M$2, IF($Q17-TODAY()&gt;=0, "Sí", "Vencido"), "No"), IF(AND($T17&lt;&gt;"Cumplido", $Q17&lt;&gt;"", $R17&lt;&gt;""), IF($R17&gt;$Q17, "Incumplido", "Cumplido en plazo"), ""))</f>
        <v>Cumplido en plazo</v>
      </c>
      <c r="AB17" s="42">
        <v>1</v>
      </c>
      <c r="AC17" s="42">
        <v>1</v>
      </c>
      <c r="AD17" s="7" t="s">
        <v>65</v>
      </c>
      <c r="AE17" s="7" t="s">
        <v>68</v>
      </c>
      <c r="AF17" s="7" t="s">
        <v>65</v>
      </c>
      <c r="AG17" s="7" t="s">
        <v>65</v>
      </c>
      <c r="AH17" s="7" t="s">
        <v>65</v>
      </c>
      <c r="AI17" s="57" t="s">
        <v>134</v>
      </c>
      <c r="AJ17" s="38" t="s">
        <v>261</v>
      </c>
    </row>
    <row r="18" spans="1:36" s="43" customFormat="1" ht="99.95" customHeight="1" x14ac:dyDescent="0.25">
      <c r="A18" s="13" t="s">
        <v>13</v>
      </c>
      <c r="B18" s="13" t="s">
        <v>40</v>
      </c>
      <c r="C18" s="13"/>
      <c r="D18" s="23" t="s">
        <v>196</v>
      </c>
      <c r="E18" s="14" t="s">
        <v>203</v>
      </c>
      <c r="F18" s="14"/>
      <c r="G18" s="18"/>
      <c r="H18" s="13" t="s">
        <v>204</v>
      </c>
      <c r="I18" s="14" t="s">
        <v>205</v>
      </c>
      <c r="J18" s="13" t="s">
        <v>25</v>
      </c>
      <c r="K18" s="25">
        <v>2</v>
      </c>
      <c r="L18" s="16" t="s">
        <v>206</v>
      </c>
      <c r="M18" s="13"/>
      <c r="N18" s="13" t="s">
        <v>201</v>
      </c>
      <c r="O18" s="13" t="s">
        <v>202</v>
      </c>
      <c r="P18" s="19">
        <v>45825</v>
      </c>
      <c r="Q18" s="19">
        <v>46111</v>
      </c>
      <c r="R18" s="19">
        <v>46022</v>
      </c>
      <c r="S18" s="31">
        <v>1</v>
      </c>
      <c r="T18" s="7" t="s">
        <v>15</v>
      </c>
      <c r="U18" s="38"/>
      <c r="V18" s="38"/>
      <c r="W18" s="59" t="s">
        <v>561</v>
      </c>
      <c r="X18" s="60" t="s">
        <v>560</v>
      </c>
      <c r="Y18" s="48">
        <f t="shared" ca="1" si="0"/>
        <v>0</v>
      </c>
      <c r="Z18" s="41"/>
      <c r="AA18" s="24" t="str">
        <f ca="1">IF(AND($T18&lt;&gt;"Cumplido", $Q18&lt;&gt;"", $R18=""), IF($Q18-TODAY()&lt;=Parametros!$M$2, IF($Q18-TODAY()&gt;=0, "Sí", "Vencido"), "No"), IF(AND($T18&lt;&gt;"Cumplido", $Q18&lt;&gt;"", $R18&lt;&gt;""), IF($R18&gt;$Q18, "Incumplido", "Cumplido en plazo"), ""))</f>
        <v>Cumplido en plazo</v>
      </c>
      <c r="AB18" s="42">
        <v>1</v>
      </c>
      <c r="AC18" s="42">
        <v>1</v>
      </c>
      <c r="AD18" s="7" t="s">
        <v>65</v>
      </c>
      <c r="AE18" s="7" t="s">
        <v>65</v>
      </c>
      <c r="AF18" s="7" t="s">
        <v>65</v>
      </c>
      <c r="AG18" s="7" t="s">
        <v>65</v>
      </c>
      <c r="AH18" s="7" t="s">
        <v>65</v>
      </c>
      <c r="AI18" s="57" t="s">
        <v>134</v>
      </c>
      <c r="AJ18" s="38" t="s">
        <v>261</v>
      </c>
    </row>
    <row r="19" spans="1:36" s="43" customFormat="1" ht="99.95" customHeight="1" x14ac:dyDescent="0.25">
      <c r="A19" s="13" t="s">
        <v>13</v>
      </c>
      <c r="B19" s="13" t="s">
        <v>40</v>
      </c>
      <c r="C19" s="13"/>
      <c r="D19" s="23" t="s">
        <v>196</v>
      </c>
      <c r="E19" s="14" t="s">
        <v>207</v>
      </c>
      <c r="F19" s="14"/>
      <c r="G19" s="18"/>
      <c r="H19" s="13" t="s">
        <v>208</v>
      </c>
      <c r="I19" s="14" t="s">
        <v>209</v>
      </c>
      <c r="J19" s="13" t="s">
        <v>25</v>
      </c>
      <c r="K19" s="25">
        <v>1</v>
      </c>
      <c r="L19" s="16" t="s">
        <v>210</v>
      </c>
      <c r="M19" s="13"/>
      <c r="N19" s="13" t="s">
        <v>201</v>
      </c>
      <c r="O19" s="13" t="s">
        <v>202</v>
      </c>
      <c r="P19" s="19">
        <v>45825</v>
      </c>
      <c r="Q19" s="19">
        <v>46053</v>
      </c>
      <c r="R19" s="19">
        <v>46022</v>
      </c>
      <c r="S19" s="31">
        <v>1</v>
      </c>
      <c r="T19" s="7" t="s">
        <v>15</v>
      </c>
      <c r="U19" s="38"/>
      <c r="V19" s="38"/>
      <c r="W19" s="59" t="s">
        <v>565</v>
      </c>
      <c r="X19" s="60" t="s">
        <v>564</v>
      </c>
      <c r="Y19" s="48">
        <f t="shared" ca="1" si="0"/>
        <v>0</v>
      </c>
      <c r="Z19" s="41"/>
      <c r="AA19" s="24" t="str">
        <f ca="1">IF(AND($T19&lt;&gt;"Cumplido", $Q19&lt;&gt;"", $R19=""), IF($Q19-TODAY()&lt;=Parametros!$M$2, IF($Q19-TODAY()&gt;=0, "Sí", "Vencido"), "No"), IF(AND($T19&lt;&gt;"Cumplido", $Q19&lt;&gt;"", $R19&lt;&gt;""), IF($R19&gt;$Q19, "Incumplido", "Cumplido en plazo"), ""))</f>
        <v>Cumplido en plazo</v>
      </c>
      <c r="AB19" s="42">
        <v>1</v>
      </c>
      <c r="AC19" s="42">
        <v>1</v>
      </c>
      <c r="AD19" s="7" t="s">
        <v>65</v>
      </c>
      <c r="AE19" s="7" t="s">
        <v>65</v>
      </c>
      <c r="AF19" s="7" t="s">
        <v>65</v>
      </c>
      <c r="AG19" s="7" t="s">
        <v>65</v>
      </c>
      <c r="AH19" s="7" t="s">
        <v>65</v>
      </c>
      <c r="AI19" s="57" t="s">
        <v>134</v>
      </c>
      <c r="AJ19" s="38" t="s">
        <v>261</v>
      </c>
    </row>
    <row r="20" spans="1:36" s="43" customFormat="1" ht="99.95" customHeight="1" x14ac:dyDescent="0.25">
      <c r="A20" s="13" t="s">
        <v>13</v>
      </c>
      <c r="B20" s="13" t="s">
        <v>40</v>
      </c>
      <c r="C20" s="13"/>
      <c r="D20" s="23" t="s">
        <v>211</v>
      </c>
      <c r="E20" s="14" t="s">
        <v>197</v>
      </c>
      <c r="F20" s="14"/>
      <c r="G20" s="18"/>
      <c r="H20" s="13" t="s">
        <v>212</v>
      </c>
      <c r="I20" s="14" t="s">
        <v>199</v>
      </c>
      <c r="J20" s="13" t="s">
        <v>25</v>
      </c>
      <c r="K20" s="25">
        <v>1</v>
      </c>
      <c r="L20" s="16" t="s">
        <v>200</v>
      </c>
      <c r="M20" s="13"/>
      <c r="N20" s="13" t="s">
        <v>201</v>
      </c>
      <c r="O20" s="13" t="s">
        <v>202</v>
      </c>
      <c r="P20" s="19">
        <v>45825</v>
      </c>
      <c r="Q20" s="19">
        <v>46022</v>
      </c>
      <c r="R20" s="19">
        <v>45992</v>
      </c>
      <c r="S20" s="31">
        <v>1</v>
      </c>
      <c r="T20" s="7" t="s">
        <v>15</v>
      </c>
      <c r="U20" s="38"/>
      <c r="V20" s="38"/>
      <c r="W20" s="59" t="s">
        <v>566</v>
      </c>
      <c r="X20" s="60" t="s">
        <v>567</v>
      </c>
      <c r="Y20" s="48">
        <f t="shared" ca="1" si="0"/>
        <v>0</v>
      </c>
      <c r="Z20" s="41"/>
      <c r="AA20" s="24" t="str">
        <f ca="1">IF(AND($T20&lt;&gt;"Cumplido", $Q20&lt;&gt;"", $R20=""), IF($Q20-TODAY()&lt;=Parametros!$M$2, IF($Q20-TODAY()&gt;=0, "Sí", "Vencido"), "No"), IF(AND($T20&lt;&gt;"Cumplido", $Q20&lt;&gt;"", $R20&lt;&gt;""), IF($R20&gt;$Q20, "Incumplido", "Cumplido en plazo"), ""))</f>
        <v>Cumplido en plazo</v>
      </c>
      <c r="AB20" s="42">
        <v>1</v>
      </c>
      <c r="AC20" s="42">
        <v>1</v>
      </c>
      <c r="AD20" s="7" t="s">
        <v>65</v>
      </c>
      <c r="AE20" s="7" t="s">
        <v>65</v>
      </c>
      <c r="AF20" s="7" t="s">
        <v>65</v>
      </c>
      <c r="AG20" s="7" t="s">
        <v>65</v>
      </c>
      <c r="AH20" s="7" t="s">
        <v>65</v>
      </c>
      <c r="AI20" s="57" t="s">
        <v>134</v>
      </c>
      <c r="AJ20" s="38" t="s">
        <v>261</v>
      </c>
    </row>
    <row r="21" spans="1:36" s="43" customFormat="1" ht="99.95" customHeight="1" x14ac:dyDescent="0.25">
      <c r="A21" s="13" t="s">
        <v>13</v>
      </c>
      <c r="B21" s="13" t="s">
        <v>40</v>
      </c>
      <c r="C21" s="13"/>
      <c r="D21" s="23" t="s">
        <v>211</v>
      </c>
      <c r="E21" s="14" t="s">
        <v>213</v>
      </c>
      <c r="F21" s="14"/>
      <c r="G21" s="18"/>
      <c r="H21" s="13" t="s">
        <v>214</v>
      </c>
      <c r="I21" s="14" t="s">
        <v>215</v>
      </c>
      <c r="J21" s="13" t="s">
        <v>25</v>
      </c>
      <c r="K21" s="25">
        <v>1</v>
      </c>
      <c r="L21" s="16" t="s">
        <v>216</v>
      </c>
      <c r="M21" s="13"/>
      <c r="N21" s="13" t="s">
        <v>201</v>
      </c>
      <c r="O21" s="13" t="s">
        <v>202</v>
      </c>
      <c r="P21" s="19">
        <v>45825</v>
      </c>
      <c r="Q21" s="19">
        <v>46022</v>
      </c>
      <c r="R21" s="19">
        <v>46022</v>
      </c>
      <c r="S21" s="31">
        <v>1</v>
      </c>
      <c r="T21" s="7" t="s">
        <v>15</v>
      </c>
      <c r="U21" s="38"/>
      <c r="V21" s="38"/>
      <c r="W21" s="59" t="s">
        <v>563</v>
      </c>
      <c r="X21" s="60" t="s">
        <v>562</v>
      </c>
      <c r="Y21" s="48">
        <f t="shared" ca="1" si="0"/>
        <v>0</v>
      </c>
      <c r="Z21" s="41"/>
      <c r="AA21" s="24" t="str">
        <f ca="1">IF(AND($T21&lt;&gt;"Cumplido", $Q21&lt;&gt;"", $R21=""), IF($Q21-TODAY()&lt;=Parametros!$M$2, IF($Q21-TODAY()&gt;=0, "Sí", "Vencido"), "No"), IF(AND($T21&lt;&gt;"Cumplido", $Q21&lt;&gt;"", $R21&lt;&gt;""), IF($R21&gt;$Q21, "Incumplido", "Cumplido en plazo"), ""))</f>
        <v>Cumplido en plazo</v>
      </c>
      <c r="AB21" s="42">
        <v>1</v>
      </c>
      <c r="AC21" s="42">
        <v>1</v>
      </c>
      <c r="AD21" s="7" t="s">
        <v>65</v>
      </c>
      <c r="AE21" s="7" t="s">
        <v>65</v>
      </c>
      <c r="AF21" s="7" t="s">
        <v>65</v>
      </c>
      <c r="AG21" s="7" t="s">
        <v>65</v>
      </c>
      <c r="AH21" s="7" t="s">
        <v>65</v>
      </c>
      <c r="AI21" s="57" t="s">
        <v>134</v>
      </c>
      <c r="AJ21" s="38" t="s">
        <v>261</v>
      </c>
    </row>
    <row r="22" spans="1:36" s="43" customFormat="1" ht="99.95" customHeight="1" x14ac:dyDescent="0.25">
      <c r="A22" s="13" t="s">
        <v>13</v>
      </c>
      <c r="B22" s="13" t="s">
        <v>40</v>
      </c>
      <c r="C22" s="13"/>
      <c r="D22" s="23" t="s">
        <v>217</v>
      </c>
      <c r="E22" s="14" t="s">
        <v>218</v>
      </c>
      <c r="F22" s="14"/>
      <c r="G22" s="18"/>
      <c r="H22" s="13" t="s">
        <v>219</v>
      </c>
      <c r="I22" s="14" t="s">
        <v>220</v>
      </c>
      <c r="J22" s="13" t="s">
        <v>25</v>
      </c>
      <c r="K22" s="25">
        <v>4</v>
      </c>
      <c r="L22" s="16" t="s">
        <v>221</v>
      </c>
      <c r="M22" s="13"/>
      <c r="N22" s="13" t="s">
        <v>146</v>
      </c>
      <c r="O22" s="13" t="s">
        <v>222</v>
      </c>
      <c r="P22" s="19">
        <v>45799</v>
      </c>
      <c r="Q22" s="19">
        <v>46022</v>
      </c>
      <c r="R22" s="19">
        <v>45957</v>
      </c>
      <c r="S22" s="31">
        <v>1</v>
      </c>
      <c r="T22" s="7" t="s">
        <v>15</v>
      </c>
      <c r="U22" s="38"/>
      <c r="V22" s="38"/>
      <c r="W22" s="59" t="s">
        <v>223</v>
      </c>
      <c r="X22" s="60" t="s">
        <v>224</v>
      </c>
      <c r="Y22" s="48">
        <f t="shared" ca="1" si="0"/>
        <v>0</v>
      </c>
      <c r="Z22" s="41"/>
      <c r="AA22" s="24" t="str">
        <f ca="1">IF(AND($T22&lt;&gt;"Cumplido", $Q22&lt;&gt;"", $R22=""), IF($Q22-TODAY()&lt;=Parametros!$M$2, IF($Q22-TODAY()&gt;=0, "Sí", "Vencido"), "No"), IF(AND($T22&lt;&gt;"Cumplido", $Q22&lt;&gt;"", $R22&lt;&gt;""), IF($R22&gt;$Q22, "Incumplido", "Cumplido en plazo"), ""))</f>
        <v>Cumplido en plazo</v>
      </c>
      <c r="AB22" s="42">
        <v>1</v>
      </c>
      <c r="AC22" s="42">
        <v>1</v>
      </c>
      <c r="AD22" s="7" t="s">
        <v>65</v>
      </c>
      <c r="AE22" s="7" t="s">
        <v>68</v>
      </c>
      <c r="AF22" s="7" t="s">
        <v>65</v>
      </c>
      <c r="AG22" s="7" t="s">
        <v>65</v>
      </c>
      <c r="AH22" s="7" t="s">
        <v>65</v>
      </c>
      <c r="AI22" s="57" t="s">
        <v>134</v>
      </c>
      <c r="AJ22" s="38" t="s">
        <v>261</v>
      </c>
    </row>
    <row r="23" spans="1:36" s="43" customFormat="1" ht="99.95" customHeight="1" x14ac:dyDescent="0.25">
      <c r="A23" s="13" t="s">
        <v>13</v>
      </c>
      <c r="B23" s="13" t="s">
        <v>40</v>
      </c>
      <c r="C23" s="13"/>
      <c r="D23" s="23" t="s">
        <v>217</v>
      </c>
      <c r="E23" s="14" t="s">
        <v>225</v>
      </c>
      <c r="F23" s="14"/>
      <c r="G23" s="18"/>
      <c r="H23" s="13" t="s">
        <v>226</v>
      </c>
      <c r="I23" s="14" t="s">
        <v>227</v>
      </c>
      <c r="J23" s="13" t="s">
        <v>25</v>
      </c>
      <c r="K23" s="25">
        <v>1</v>
      </c>
      <c r="L23" s="16" t="s">
        <v>228</v>
      </c>
      <c r="M23" s="13"/>
      <c r="N23" s="13" t="s">
        <v>130</v>
      </c>
      <c r="O23" s="13" t="s">
        <v>130</v>
      </c>
      <c r="P23" s="19">
        <v>45799</v>
      </c>
      <c r="Q23" s="19">
        <v>46133</v>
      </c>
      <c r="R23" s="19"/>
      <c r="S23" s="31">
        <v>0</v>
      </c>
      <c r="T23" s="7" t="s">
        <v>28</v>
      </c>
      <c r="U23" s="38"/>
      <c r="V23" s="38"/>
      <c r="W23" s="54" t="s">
        <v>229</v>
      </c>
      <c r="X23" s="28" t="s">
        <v>577</v>
      </c>
      <c r="Y23" s="48">
        <f t="shared" ca="1" si="0"/>
        <v>0</v>
      </c>
      <c r="Z23" s="41"/>
      <c r="AA23" s="24" t="str">
        <f ca="1">IF(AND($T23&lt;&gt;"Cumplido", $Q23&lt;&gt;"", $R23=""), IF($Q23-TODAY()&lt;=Parametros!$M$2, IF($Q23-TODAY()&gt;=0, "Sí", "Vencido"), "No"), IF(AND($T23&lt;&gt;"Cumplido", $Q23&lt;&gt;"", $R23&lt;&gt;""), IF($R23&gt;$Q23, "Incumplido", "Cumplido en plazo"), ""))</f>
        <v>No</v>
      </c>
      <c r="AB23" s="42">
        <v>0</v>
      </c>
      <c r="AC23" s="42" t="s">
        <v>261</v>
      </c>
      <c r="AD23" s="7"/>
      <c r="AE23" s="7"/>
      <c r="AF23" s="7"/>
      <c r="AG23" s="7"/>
      <c r="AH23" s="7"/>
      <c r="AI23" s="7" t="s">
        <v>140</v>
      </c>
      <c r="AJ23" s="38" t="s">
        <v>261</v>
      </c>
    </row>
    <row r="24" spans="1:36" s="43" customFormat="1" ht="99.95" customHeight="1" x14ac:dyDescent="0.25">
      <c r="A24" s="13" t="s">
        <v>13</v>
      </c>
      <c r="B24" s="13" t="s">
        <v>40</v>
      </c>
      <c r="C24" s="13"/>
      <c r="D24" s="23" t="s">
        <v>217</v>
      </c>
      <c r="E24" s="14" t="s">
        <v>225</v>
      </c>
      <c r="F24" s="14"/>
      <c r="G24" s="18"/>
      <c r="H24" s="13" t="s">
        <v>230</v>
      </c>
      <c r="I24" s="14" t="s">
        <v>231</v>
      </c>
      <c r="J24" s="13" t="s">
        <v>25</v>
      </c>
      <c r="K24" s="25">
        <v>1</v>
      </c>
      <c r="L24" s="16" t="s">
        <v>232</v>
      </c>
      <c r="M24" s="13"/>
      <c r="N24" s="13" t="s">
        <v>130</v>
      </c>
      <c r="O24" s="13" t="s">
        <v>131</v>
      </c>
      <c r="P24" s="19">
        <v>45799</v>
      </c>
      <c r="Q24" s="19">
        <v>45960</v>
      </c>
      <c r="R24" s="19"/>
      <c r="S24" s="31">
        <v>0.8</v>
      </c>
      <c r="T24" s="7" t="s">
        <v>41</v>
      </c>
      <c r="U24" s="38"/>
      <c r="V24" s="38"/>
      <c r="W24" s="59" t="s">
        <v>138</v>
      </c>
      <c r="X24" s="53" t="s">
        <v>139</v>
      </c>
      <c r="Y24" s="48">
        <f t="shared" ca="1" si="0"/>
        <v>62</v>
      </c>
      <c r="Z24" s="41"/>
      <c r="AA24" s="24" t="str">
        <f ca="1">IF(AND($T24&lt;&gt;"Cumplido", $Q24&lt;&gt;"", $R24=""), IF($Q24-TODAY()&lt;=Parametros!$M$2, IF($Q24-TODAY()&gt;=0, "Sí", "Vencido"), "No"), IF(AND($T24&lt;&gt;"Cumplido", $Q24&lt;&gt;"", $R24&lt;&gt;""), IF($R24&gt;$Q24, "Incumplido", "Cumplido en plazo"), ""))</f>
        <v>Vencido</v>
      </c>
      <c r="AB24" s="42">
        <v>0.8</v>
      </c>
      <c r="AC24" s="42" t="s">
        <v>261</v>
      </c>
      <c r="AD24" s="7"/>
      <c r="AE24" s="7"/>
      <c r="AF24" s="7"/>
      <c r="AG24" s="7"/>
      <c r="AH24" s="7"/>
      <c r="AI24" s="7" t="s">
        <v>140</v>
      </c>
      <c r="AJ24" s="38" t="s">
        <v>261</v>
      </c>
    </row>
    <row r="25" spans="1:36" s="43" customFormat="1" ht="99.95" customHeight="1" x14ac:dyDescent="0.25">
      <c r="A25" s="13" t="s">
        <v>13</v>
      </c>
      <c r="B25" s="13" t="s">
        <v>40</v>
      </c>
      <c r="C25" s="13"/>
      <c r="D25" s="23" t="s">
        <v>217</v>
      </c>
      <c r="E25" s="14" t="s">
        <v>225</v>
      </c>
      <c r="F25" s="14"/>
      <c r="G25" s="18"/>
      <c r="H25" s="13" t="s">
        <v>233</v>
      </c>
      <c r="I25" s="14" t="s">
        <v>234</v>
      </c>
      <c r="J25" s="13" t="s">
        <v>25</v>
      </c>
      <c r="K25" s="25">
        <v>1</v>
      </c>
      <c r="L25" s="16" t="s">
        <v>235</v>
      </c>
      <c r="M25" s="13"/>
      <c r="N25" s="13" t="s">
        <v>130</v>
      </c>
      <c r="O25" s="13" t="s">
        <v>131</v>
      </c>
      <c r="P25" s="19">
        <v>45799</v>
      </c>
      <c r="Q25" s="19">
        <v>45960</v>
      </c>
      <c r="R25" s="19">
        <v>45987</v>
      </c>
      <c r="S25" s="31">
        <v>1</v>
      </c>
      <c r="T25" s="7" t="s">
        <v>15</v>
      </c>
      <c r="U25" s="38"/>
      <c r="V25" s="38"/>
      <c r="W25" s="59" t="s">
        <v>236</v>
      </c>
      <c r="X25" s="60" t="s">
        <v>237</v>
      </c>
      <c r="Y25" s="48">
        <f t="shared" ca="1" si="0"/>
        <v>27</v>
      </c>
      <c r="Z25" s="41"/>
      <c r="AA25" s="24" t="str">
        <f ca="1">IF(AND($T25&lt;&gt;"Cumplido", $Q25&lt;&gt;"", $R25=""), IF($Q25-TODAY()&lt;=Parametros!$M$2, IF($Q25-TODAY()&gt;=0, "Sí", "Vencido"), "No"), IF(AND($T25&lt;&gt;"Cumplido", $Q25&lt;&gt;"", $R25&lt;&gt;""), IF($R25&gt;$Q25, "Incumplido", "Cumplido en plazo"), ""))</f>
        <v>Incumplido</v>
      </c>
      <c r="AB25" s="42">
        <v>1</v>
      </c>
      <c r="AC25" s="42">
        <f>3/30</f>
        <v>0.1</v>
      </c>
      <c r="AD25" s="7" t="s">
        <v>68</v>
      </c>
      <c r="AE25" s="7" t="s">
        <v>68</v>
      </c>
      <c r="AF25" s="7" t="s">
        <v>65</v>
      </c>
      <c r="AG25" s="7" t="s">
        <v>65</v>
      </c>
      <c r="AH25" s="7" t="s">
        <v>65</v>
      </c>
      <c r="AI25" s="57" t="s">
        <v>134</v>
      </c>
      <c r="AJ25" s="38" t="s">
        <v>261</v>
      </c>
    </row>
    <row r="26" spans="1:36" s="43" customFormat="1" ht="99.95" customHeight="1" x14ac:dyDescent="0.25">
      <c r="A26" s="13" t="s">
        <v>13</v>
      </c>
      <c r="B26" s="13" t="s">
        <v>40</v>
      </c>
      <c r="C26" s="13"/>
      <c r="D26" s="23" t="s">
        <v>217</v>
      </c>
      <c r="E26" s="14" t="s">
        <v>238</v>
      </c>
      <c r="F26" s="14"/>
      <c r="G26" s="18"/>
      <c r="H26" s="13" t="s">
        <v>239</v>
      </c>
      <c r="I26" s="14" t="s">
        <v>240</v>
      </c>
      <c r="J26" s="13" t="s">
        <v>25</v>
      </c>
      <c r="K26" s="25">
        <v>1</v>
      </c>
      <c r="L26" s="16" t="s">
        <v>241</v>
      </c>
      <c r="M26" s="13"/>
      <c r="N26" s="13" t="s">
        <v>201</v>
      </c>
      <c r="O26" s="13" t="s">
        <v>242</v>
      </c>
      <c r="P26" s="19">
        <v>45799</v>
      </c>
      <c r="Q26" s="19">
        <v>46022</v>
      </c>
      <c r="R26" s="19"/>
      <c r="S26" s="31">
        <v>0</v>
      </c>
      <c r="T26" s="7" t="s">
        <v>28</v>
      </c>
      <c r="U26" s="38"/>
      <c r="V26" s="38"/>
      <c r="W26" s="54" t="s">
        <v>192</v>
      </c>
      <c r="X26" s="28" t="s">
        <v>578</v>
      </c>
      <c r="Y26" s="48">
        <f t="shared" ca="1" si="0"/>
        <v>0</v>
      </c>
      <c r="Z26" s="41"/>
      <c r="AA26" s="24" t="str">
        <f ca="1">IF(AND($T26&lt;&gt;"Cumplido", $Q26&lt;&gt;"", $R26=""), IF($Q26-TODAY()&lt;=Parametros!$M$2, IF($Q26-TODAY()&gt;=0, "Sí", "Vencido"), "No"), IF(AND($T26&lt;&gt;"Cumplido", $Q26&lt;&gt;"", $R26&lt;&gt;""), IF($R26&gt;$Q26, "Incumplido", "Cumplido en plazo"), ""))</f>
        <v>Sí</v>
      </c>
      <c r="AB26" s="42">
        <v>0</v>
      </c>
      <c r="AC26" s="42" t="s">
        <v>261</v>
      </c>
      <c r="AD26" s="7"/>
      <c r="AE26" s="7"/>
      <c r="AF26" s="7"/>
      <c r="AG26" s="7"/>
      <c r="AH26" s="7"/>
      <c r="AI26" s="7" t="s">
        <v>140</v>
      </c>
      <c r="AJ26" s="38" t="s">
        <v>261</v>
      </c>
    </row>
    <row r="27" spans="1:36" s="43" customFormat="1" ht="99.95" customHeight="1" x14ac:dyDescent="0.25">
      <c r="A27" s="13" t="s">
        <v>13</v>
      </c>
      <c r="B27" s="13" t="s">
        <v>40</v>
      </c>
      <c r="C27" s="13"/>
      <c r="D27" s="23" t="s">
        <v>217</v>
      </c>
      <c r="E27" s="14" t="s">
        <v>238</v>
      </c>
      <c r="F27" s="14"/>
      <c r="G27" s="18"/>
      <c r="H27" s="13" t="s">
        <v>243</v>
      </c>
      <c r="I27" s="14" t="s">
        <v>244</v>
      </c>
      <c r="J27" s="13" t="s">
        <v>25</v>
      </c>
      <c r="K27" s="25">
        <v>1</v>
      </c>
      <c r="L27" s="16" t="s">
        <v>245</v>
      </c>
      <c r="M27" s="13"/>
      <c r="N27" s="13" t="s">
        <v>18</v>
      </c>
      <c r="O27" s="13" t="s">
        <v>18</v>
      </c>
      <c r="P27" s="19">
        <v>45799</v>
      </c>
      <c r="Q27" s="19">
        <v>45838</v>
      </c>
      <c r="R27" s="19"/>
      <c r="S27" s="31">
        <v>0.5</v>
      </c>
      <c r="T27" s="7" t="s">
        <v>41</v>
      </c>
      <c r="U27" s="38"/>
      <c r="V27" s="38"/>
      <c r="W27" s="54" t="s">
        <v>246</v>
      </c>
      <c r="X27" s="28" t="s">
        <v>591</v>
      </c>
      <c r="Y27" s="48">
        <f t="shared" ca="1" si="0"/>
        <v>184</v>
      </c>
      <c r="Z27" s="41"/>
      <c r="AA27" s="24" t="str">
        <f ca="1">IF(AND($T27&lt;&gt;"Cumplido", $Q27&lt;&gt;"", $R27=""), IF($Q27-TODAY()&lt;=Parametros!$M$2, IF($Q27-TODAY()&gt;=0, "Sí", "Vencido"), "No"), IF(AND($T27&lt;&gt;"Cumplido", $Q27&lt;&gt;"", $R27&lt;&gt;""), IF($R27&gt;$Q27, "Incumplido", "Cumplido en plazo"), ""))</f>
        <v>Vencido</v>
      </c>
      <c r="AB27" s="42">
        <v>0.5</v>
      </c>
      <c r="AC27" s="42">
        <v>0</v>
      </c>
      <c r="AD27" s="7"/>
      <c r="AE27" s="7"/>
      <c r="AF27" s="7"/>
      <c r="AG27" s="7"/>
      <c r="AH27" s="7"/>
      <c r="AI27" s="7" t="s">
        <v>140</v>
      </c>
      <c r="AJ27" s="38" t="s">
        <v>261</v>
      </c>
    </row>
    <row r="28" spans="1:36" s="43" customFormat="1" ht="99.95" customHeight="1" x14ac:dyDescent="0.25">
      <c r="A28" s="13" t="s">
        <v>13</v>
      </c>
      <c r="B28" s="13" t="s">
        <v>40</v>
      </c>
      <c r="C28" s="13"/>
      <c r="D28" s="23" t="s">
        <v>247</v>
      </c>
      <c r="E28" s="14" t="s">
        <v>248</v>
      </c>
      <c r="F28" s="14"/>
      <c r="G28" s="18"/>
      <c r="H28" s="13" t="s">
        <v>249</v>
      </c>
      <c r="I28" s="14" t="s">
        <v>250</v>
      </c>
      <c r="J28" s="13" t="s">
        <v>25</v>
      </c>
      <c r="K28" s="25">
        <v>1</v>
      </c>
      <c r="L28" s="16" t="s">
        <v>251</v>
      </c>
      <c r="M28" s="13"/>
      <c r="N28" s="13" t="s">
        <v>201</v>
      </c>
      <c r="O28" s="13" t="s">
        <v>252</v>
      </c>
      <c r="P28" s="19">
        <v>45799</v>
      </c>
      <c r="Q28" s="19">
        <v>46022</v>
      </c>
      <c r="R28" s="19"/>
      <c r="S28" s="31">
        <v>0</v>
      </c>
      <c r="T28" s="7" t="s">
        <v>28</v>
      </c>
      <c r="U28" s="38"/>
      <c r="V28" s="38"/>
      <c r="W28" s="54" t="s">
        <v>192</v>
      </c>
      <c r="X28" s="28" t="s">
        <v>579</v>
      </c>
      <c r="Y28" s="48">
        <f t="shared" ca="1" si="0"/>
        <v>0</v>
      </c>
      <c r="Z28" s="41"/>
      <c r="AA28" s="24" t="str">
        <f ca="1">IF(AND($T28&lt;&gt;"Cumplido", $Q28&lt;&gt;"", $R28=""), IF($Q28-TODAY()&lt;=Parametros!$M$2, IF($Q28-TODAY()&gt;=0, "Sí", "Vencido"), "No"), IF(AND($T28&lt;&gt;"Cumplido", $Q28&lt;&gt;"", $R28&lt;&gt;""), IF($R28&gt;$Q28, "Incumplido", "Cumplido en plazo"), ""))</f>
        <v>Sí</v>
      </c>
      <c r="AB28" s="42">
        <v>0</v>
      </c>
      <c r="AC28" s="42" t="s">
        <v>261</v>
      </c>
      <c r="AD28" s="7"/>
      <c r="AE28" s="7"/>
      <c r="AF28" s="7"/>
      <c r="AG28" s="7"/>
      <c r="AH28" s="7"/>
      <c r="AI28" s="7" t="s">
        <v>140</v>
      </c>
      <c r="AJ28" s="38" t="s">
        <v>261</v>
      </c>
    </row>
    <row r="29" spans="1:36" s="43" customFormat="1" ht="99.95" customHeight="1" x14ac:dyDescent="0.25">
      <c r="A29" s="13" t="s">
        <v>13</v>
      </c>
      <c r="B29" s="13" t="s">
        <v>40</v>
      </c>
      <c r="C29" s="13"/>
      <c r="D29" s="23" t="s">
        <v>247</v>
      </c>
      <c r="E29" s="14" t="s">
        <v>248</v>
      </c>
      <c r="F29" s="14"/>
      <c r="G29" s="18"/>
      <c r="H29" s="13" t="s">
        <v>253</v>
      </c>
      <c r="I29" s="14" t="s">
        <v>254</v>
      </c>
      <c r="J29" s="13" t="s">
        <v>25</v>
      </c>
      <c r="K29" s="25">
        <v>1</v>
      </c>
      <c r="L29" s="16" t="s">
        <v>241</v>
      </c>
      <c r="M29" s="13"/>
      <c r="N29" s="13" t="s">
        <v>201</v>
      </c>
      <c r="O29" s="13" t="s">
        <v>242</v>
      </c>
      <c r="P29" s="19">
        <v>45799</v>
      </c>
      <c r="Q29" s="19">
        <v>46022</v>
      </c>
      <c r="R29" s="19"/>
      <c r="S29" s="31">
        <v>0</v>
      </c>
      <c r="T29" s="7" t="s">
        <v>28</v>
      </c>
      <c r="U29" s="38"/>
      <c r="V29" s="38"/>
      <c r="W29" s="54" t="s">
        <v>192</v>
      </c>
      <c r="X29" s="28" t="s">
        <v>580</v>
      </c>
      <c r="Y29" s="48">
        <f t="shared" ca="1" si="0"/>
        <v>0</v>
      </c>
      <c r="Z29" s="41"/>
      <c r="AA29" s="24" t="str">
        <f ca="1">IF(AND($T29&lt;&gt;"Cumplido", $Q29&lt;&gt;"", $R29=""), IF($Q29-TODAY()&lt;=Parametros!$M$2, IF($Q29-TODAY()&gt;=0, "Sí", "Vencido"), "No"), IF(AND($T29&lt;&gt;"Cumplido", $Q29&lt;&gt;"", $R29&lt;&gt;""), IF($R29&gt;$Q29, "Incumplido", "Cumplido en plazo"), ""))</f>
        <v>Sí</v>
      </c>
      <c r="AB29" s="42">
        <v>0</v>
      </c>
      <c r="AC29" s="42" t="s">
        <v>261</v>
      </c>
      <c r="AD29" s="7"/>
      <c r="AE29" s="7"/>
      <c r="AF29" s="7"/>
      <c r="AG29" s="7"/>
      <c r="AH29" s="7"/>
      <c r="AI29" s="7" t="s">
        <v>140</v>
      </c>
      <c r="AJ29" s="38" t="s">
        <v>261</v>
      </c>
    </row>
    <row r="30" spans="1:36" s="43" customFormat="1" ht="99.95" customHeight="1" x14ac:dyDescent="0.25">
      <c r="A30" s="13" t="s">
        <v>13</v>
      </c>
      <c r="B30" s="13" t="s">
        <v>40</v>
      </c>
      <c r="C30" s="13"/>
      <c r="D30" s="23" t="s">
        <v>247</v>
      </c>
      <c r="E30" s="14" t="s">
        <v>255</v>
      </c>
      <c r="F30" s="14"/>
      <c r="G30" s="18"/>
      <c r="H30" s="13" t="s">
        <v>256</v>
      </c>
      <c r="I30" s="14" t="s">
        <v>257</v>
      </c>
      <c r="J30" s="13" t="s">
        <v>25</v>
      </c>
      <c r="K30" s="25">
        <v>11</v>
      </c>
      <c r="L30" s="16" t="s">
        <v>258</v>
      </c>
      <c r="M30" s="13"/>
      <c r="N30" s="13" t="s">
        <v>146</v>
      </c>
      <c r="O30" s="13" t="s">
        <v>147</v>
      </c>
      <c r="P30" s="19">
        <v>45799</v>
      </c>
      <c r="Q30" s="19">
        <v>46133</v>
      </c>
      <c r="R30" s="19"/>
      <c r="S30" s="31">
        <f>7/11</f>
        <v>0.63636363636363635</v>
      </c>
      <c r="T30" s="7" t="s">
        <v>259</v>
      </c>
      <c r="U30" s="38"/>
      <c r="V30" s="38"/>
      <c r="W30" s="59" t="s">
        <v>260</v>
      </c>
      <c r="X30" s="53" t="s">
        <v>301</v>
      </c>
      <c r="Y30" s="48">
        <f t="shared" ca="1" si="0"/>
        <v>0</v>
      </c>
      <c r="Z30" s="41"/>
      <c r="AA30" s="24" t="str">
        <f ca="1">IF(AND($T30&lt;&gt;"Cumplido", $Q30&lt;&gt;"", $R30=""), IF($Q30-TODAY()&lt;=Parametros!$M$2, IF($Q30-TODAY()&gt;=0, "Sí", "Vencido"), "No"), IF(AND($T30&lt;&gt;"Cumplido", $Q30&lt;&gt;"", $R30&lt;&gt;""), IF($R30&gt;$Q30, "Incumplido", "Cumplido en plazo"), ""))</f>
        <v>No</v>
      </c>
      <c r="AB30" s="42">
        <f>7/11</f>
        <v>0.63636363636363635</v>
      </c>
      <c r="AC30" s="42" t="s">
        <v>261</v>
      </c>
      <c r="AD30" s="7"/>
      <c r="AE30" s="7"/>
      <c r="AF30" s="7"/>
      <c r="AG30" s="7"/>
      <c r="AH30" s="7"/>
      <c r="AI30" s="7" t="s">
        <v>140</v>
      </c>
      <c r="AJ30" s="42" t="s">
        <v>261</v>
      </c>
    </row>
    <row r="31" spans="1:36" s="43" customFormat="1" ht="99.95" customHeight="1" x14ac:dyDescent="0.25">
      <c r="A31" s="13" t="s">
        <v>13</v>
      </c>
      <c r="B31" s="13" t="s">
        <v>40</v>
      </c>
      <c r="C31" s="13"/>
      <c r="D31" s="23" t="s">
        <v>247</v>
      </c>
      <c r="E31" s="14" t="s">
        <v>255</v>
      </c>
      <c r="F31" s="14"/>
      <c r="G31" s="18"/>
      <c r="H31" s="13" t="s">
        <v>262</v>
      </c>
      <c r="I31" s="14" t="s">
        <v>263</v>
      </c>
      <c r="J31" s="13" t="s">
        <v>25</v>
      </c>
      <c r="K31" s="25">
        <v>8</v>
      </c>
      <c r="L31" s="16" t="s">
        <v>221</v>
      </c>
      <c r="M31" s="13"/>
      <c r="N31" s="13" t="s">
        <v>146</v>
      </c>
      <c r="O31" s="13" t="s">
        <v>264</v>
      </c>
      <c r="P31" s="19">
        <v>45799</v>
      </c>
      <c r="Q31" s="19">
        <v>46133</v>
      </c>
      <c r="R31" s="19"/>
      <c r="S31" s="31">
        <v>0.125</v>
      </c>
      <c r="T31" s="7" t="s">
        <v>28</v>
      </c>
      <c r="U31" s="38"/>
      <c r="V31" s="38"/>
      <c r="W31" s="54" t="s">
        <v>265</v>
      </c>
      <c r="X31" s="28" t="s">
        <v>587</v>
      </c>
      <c r="Y31" s="48">
        <f t="shared" ca="1" si="0"/>
        <v>0</v>
      </c>
      <c r="Z31" s="41"/>
      <c r="AA31" s="24" t="str">
        <f ca="1">IF(AND($T31&lt;&gt;"Cumplido", $Q31&lt;&gt;"", $R31=""), IF($Q31-TODAY()&lt;=Parametros!$M$2, IF($Q31-TODAY()&gt;=0, "Sí", "Vencido"), "No"), IF(AND($T31&lt;&gt;"Cumplido", $Q31&lt;&gt;"", $R31&lt;&gt;""), IF($R31&gt;$Q31, "Incumplido", "Cumplido en plazo"), ""))</f>
        <v>No</v>
      </c>
      <c r="AB31" s="42">
        <v>0.125</v>
      </c>
      <c r="AC31" s="42" t="s">
        <v>261</v>
      </c>
      <c r="AD31" s="7"/>
      <c r="AE31" s="7"/>
      <c r="AF31" s="7"/>
      <c r="AG31" s="7"/>
      <c r="AH31" s="7"/>
      <c r="AI31" s="7" t="s">
        <v>140</v>
      </c>
      <c r="AJ31" s="38" t="s">
        <v>261</v>
      </c>
    </row>
    <row r="32" spans="1:36" s="43" customFormat="1" ht="99.95" customHeight="1" x14ac:dyDescent="0.25">
      <c r="A32" s="13" t="s">
        <v>13</v>
      </c>
      <c r="B32" s="13" t="s">
        <v>40</v>
      </c>
      <c r="C32" s="13"/>
      <c r="D32" s="23" t="s">
        <v>266</v>
      </c>
      <c r="E32" s="14" t="s">
        <v>267</v>
      </c>
      <c r="F32" s="14"/>
      <c r="G32" s="18"/>
      <c r="H32" s="13" t="s">
        <v>268</v>
      </c>
      <c r="I32" s="14" t="s">
        <v>269</v>
      </c>
      <c r="J32" s="13" t="s">
        <v>25</v>
      </c>
      <c r="K32" s="25">
        <v>2</v>
      </c>
      <c r="L32" s="16" t="s">
        <v>270</v>
      </c>
      <c r="M32" s="13"/>
      <c r="N32" s="13" t="s">
        <v>130</v>
      </c>
      <c r="O32" s="13" t="s">
        <v>131</v>
      </c>
      <c r="P32" s="19">
        <v>45799</v>
      </c>
      <c r="Q32" s="19">
        <v>46133</v>
      </c>
      <c r="R32" s="19"/>
      <c r="S32" s="31">
        <v>0</v>
      </c>
      <c r="T32" s="7" t="s">
        <v>28</v>
      </c>
      <c r="U32" s="38"/>
      <c r="V32" s="38"/>
      <c r="W32" s="54" t="s">
        <v>229</v>
      </c>
      <c r="X32" s="28" t="s">
        <v>581</v>
      </c>
      <c r="Y32" s="48">
        <f t="shared" ca="1" si="0"/>
        <v>0</v>
      </c>
      <c r="Z32" s="41"/>
      <c r="AA32" s="24" t="str">
        <f ca="1">IF(AND($T32&lt;&gt;"Cumplido", $Q32&lt;&gt;"", $R32=""), IF($Q32-TODAY()&lt;=Parametros!$M$2, IF($Q32-TODAY()&gt;=0, "Sí", "Vencido"), "No"), IF(AND($T32&lt;&gt;"Cumplido", $Q32&lt;&gt;"", $R32&lt;&gt;""), IF($R32&gt;$Q32, "Incumplido", "Cumplido en plazo"), ""))</f>
        <v>No</v>
      </c>
      <c r="AB32" s="42">
        <v>0</v>
      </c>
      <c r="AC32" s="42" t="s">
        <v>261</v>
      </c>
      <c r="AD32" s="7"/>
      <c r="AE32" s="7"/>
      <c r="AF32" s="7"/>
      <c r="AG32" s="7"/>
      <c r="AH32" s="7"/>
      <c r="AI32" s="7" t="s">
        <v>140</v>
      </c>
      <c r="AJ32" s="38" t="s">
        <v>261</v>
      </c>
    </row>
    <row r="33" spans="1:36" s="43" customFormat="1" ht="99.95" customHeight="1" x14ac:dyDescent="0.25">
      <c r="A33" s="13" t="s">
        <v>13</v>
      </c>
      <c r="B33" s="13" t="s">
        <v>40</v>
      </c>
      <c r="C33" s="13"/>
      <c r="D33" s="23" t="s">
        <v>271</v>
      </c>
      <c r="E33" s="14" t="s">
        <v>272</v>
      </c>
      <c r="F33" s="14"/>
      <c r="G33" s="18"/>
      <c r="H33" s="13" t="s">
        <v>273</v>
      </c>
      <c r="I33" s="14" t="s">
        <v>274</v>
      </c>
      <c r="J33" s="13" t="s">
        <v>25</v>
      </c>
      <c r="K33" s="25">
        <v>3</v>
      </c>
      <c r="L33" s="16" t="s">
        <v>275</v>
      </c>
      <c r="M33" s="13" t="s">
        <v>71</v>
      </c>
      <c r="N33" s="13" t="s">
        <v>201</v>
      </c>
      <c r="O33" s="13" t="s">
        <v>276</v>
      </c>
      <c r="P33" s="19">
        <v>45799</v>
      </c>
      <c r="Q33" s="19">
        <v>46022</v>
      </c>
      <c r="R33" s="19">
        <v>45971</v>
      </c>
      <c r="S33" s="31">
        <v>1</v>
      </c>
      <c r="T33" s="7" t="s">
        <v>15</v>
      </c>
      <c r="U33" s="38"/>
      <c r="V33" s="38"/>
      <c r="W33" s="59" t="s">
        <v>277</v>
      </c>
      <c r="X33" s="60" t="s">
        <v>278</v>
      </c>
      <c r="Y33" s="48">
        <f t="shared" ca="1" si="0"/>
        <v>0</v>
      </c>
      <c r="Z33" s="41"/>
      <c r="AA33" s="24" t="str">
        <f ca="1">IF(AND($T33&lt;&gt;"Cumplido", $Q33&lt;&gt;"", $R33=""), IF($Q33-TODAY()&lt;=Parametros!$M$2, IF($Q33-TODAY()&gt;=0, "Sí", "Vencido"), "No"), IF(AND($T33&lt;&gt;"Cumplido", $Q33&lt;&gt;"", $R33&lt;&gt;""), IF($R33&gt;$Q33, "Incumplido", "Cumplido en plazo"), ""))</f>
        <v>Cumplido en plazo</v>
      </c>
      <c r="AB33" s="42">
        <v>1</v>
      </c>
      <c r="AC33" s="42">
        <v>1</v>
      </c>
      <c r="AD33" s="7" t="s">
        <v>65</v>
      </c>
      <c r="AE33" s="7" t="s">
        <v>65</v>
      </c>
      <c r="AF33" s="7" t="s">
        <v>65</v>
      </c>
      <c r="AG33" s="7" t="s">
        <v>65</v>
      </c>
      <c r="AH33" s="7" t="s">
        <v>65</v>
      </c>
      <c r="AI33" s="57" t="s">
        <v>134</v>
      </c>
      <c r="AJ33" s="42" t="s">
        <v>261</v>
      </c>
    </row>
    <row r="34" spans="1:36" s="43" customFormat="1" ht="99.95" customHeight="1" x14ac:dyDescent="0.25">
      <c r="A34" s="13" t="s">
        <v>13</v>
      </c>
      <c r="B34" s="13" t="s">
        <v>40</v>
      </c>
      <c r="C34" s="13"/>
      <c r="D34" s="23" t="s">
        <v>279</v>
      </c>
      <c r="E34" s="14" t="s">
        <v>280</v>
      </c>
      <c r="F34" s="14"/>
      <c r="G34" s="18"/>
      <c r="H34" s="13" t="s">
        <v>281</v>
      </c>
      <c r="I34" s="14" t="s">
        <v>282</v>
      </c>
      <c r="J34" s="13" t="s">
        <v>25</v>
      </c>
      <c r="K34" s="25">
        <v>1</v>
      </c>
      <c r="L34" s="16" t="s">
        <v>283</v>
      </c>
      <c r="M34" s="13"/>
      <c r="N34" s="13" t="s">
        <v>201</v>
      </c>
      <c r="O34" s="13" t="s">
        <v>202</v>
      </c>
      <c r="P34" s="19">
        <v>45799</v>
      </c>
      <c r="Q34" s="19">
        <v>46133</v>
      </c>
      <c r="R34" s="19"/>
      <c r="S34" s="31">
        <v>0</v>
      </c>
      <c r="T34" s="7" t="s">
        <v>28</v>
      </c>
      <c r="U34" s="38"/>
      <c r="V34" s="38"/>
      <c r="W34" s="54" t="s">
        <v>284</v>
      </c>
      <c r="X34" s="28" t="s">
        <v>582</v>
      </c>
      <c r="Y34" s="48">
        <f t="shared" ca="1" si="0"/>
        <v>0</v>
      </c>
      <c r="Z34" s="41"/>
      <c r="AA34" s="24" t="str">
        <f ca="1">IF(AND($T34&lt;&gt;"Cumplido", $Q34&lt;&gt;"", $R34=""), IF($Q34-TODAY()&lt;=Parametros!$M$2, IF($Q34-TODAY()&gt;=0, "Sí", "Vencido"), "No"), IF(AND($T34&lt;&gt;"Cumplido", $Q34&lt;&gt;"", $R34&lt;&gt;""), IF($R34&gt;$Q34, "Incumplido", "Cumplido en plazo"), ""))</f>
        <v>No</v>
      </c>
      <c r="AB34" s="42">
        <v>0</v>
      </c>
      <c r="AC34" s="42" t="s">
        <v>261</v>
      </c>
      <c r="AD34" s="7"/>
      <c r="AE34" s="7"/>
      <c r="AF34" s="7"/>
      <c r="AG34" s="7"/>
      <c r="AH34" s="7"/>
      <c r="AI34" s="7" t="s">
        <v>140</v>
      </c>
      <c r="AJ34" s="38" t="s">
        <v>261</v>
      </c>
    </row>
    <row r="35" spans="1:36" s="43" customFormat="1" ht="99.95" customHeight="1" x14ac:dyDescent="0.25">
      <c r="A35" s="13" t="s">
        <v>13</v>
      </c>
      <c r="B35" s="13" t="s">
        <v>40</v>
      </c>
      <c r="C35" s="13"/>
      <c r="D35" s="23" t="s">
        <v>285</v>
      </c>
      <c r="E35" s="14" t="s">
        <v>286</v>
      </c>
      <c r="F35" s="14"/>
      <c r="G35" s="18"/>
      <c r="H35" s="13" t="s">
        <v>287</v>
      </c>
      <c r="I35" s="14" t="s">
        <v>288</v>
      </c>
      <c r="J35" s="13" t="s">
        <v>25</v>
      </c>
      <c r="K35" s="25">
        <v>1</v>
      </c>
      <c r="L35" s="16" t="s">
        <v>289</v>
      </c>
      <c r="M35" s="13"/>
      <c r="N35" s="13" t="s">
        <v>130</v>
      </c>
      <c r="O35" s="13" t="s">
        <v>130</v>
      </c>
      <c r="P35" s="19">
        <v>45799</v>
      </c>
      <c r="Q35" s="19">
        <v>45868</v>
      </c>
      <c r="R35" s="19">
        <v>45834</v>
      </c>
      <c r="S35" s="31">
        <v>1</v>
      </c>
      <c r="T35" s="7" t="s">
        <v>15</v>
      </c>
      <c r="U35" s="38"/>
      <c r="V35" s="38"/>
      <c r="W35" s="59" t="s">
        <v>290</v>
      </c>
      <c r="X35" s="60" t="s">
        <v>291</v>
      </c>
      <c r="Y35" s="48">
        <f t="shared" ca="1" si="0"/>
        <v>0</v>
      </c>
      <c r="Z35" s="41"/>
      <c r="AA35" s="24" t="str">
        <f ca="1">IF(AND($T35&lt;&gt;"Cumplido", $Q35&lt;&gt;"", $R35=""), IF($Q35-TODAY()&lt;=Parametros!$M$2, IF($Q35-TODAY()&gt;=0, "Sí", "Vencido"), "No"), IF(AND($T35&lt;&gt;"Cumplido", $Q35&lt;&gt;"", $R35&lt;&gt;""), IF($R35&gt;$Q35, "Incumplido", "Cumplido en plazo"), ""))</f>
        <v>Cumplido en plazo</v>
      </c>
      <c r="AB35" s="42">
        <v>1</v>
      </c>
      <c r="AC35" s="42">
        <v>1</v>
      </c>
      <c r="AD35" s="7" t="s">
        <v>65</v>
      </c>
      <c r="AE35" s="7" t="s">
        <v>65</v>
      </c>
      <c r="AF35" s="7" t="s">
        <v>65</v>
      </c>
      <c r="AG35" s="7" t="s">
        <v>65</v>
      </c>
      <c r="AH35" s="7" t="s">
        <v>65</v>
      </c>
      <c r="AI35" s="57" t="s">
        <v>134</v>
      </c>
      <c r="AJ35" s="42" t="s">
        <v>261</v>
      </c>
    </row>
    <row r="36" spans="1:36" s="43" customFormat="1" ht="99.95" customHeight="1" x14ac:dyDescent="0.25">
      <c r="A36" s="13" t="s">
        <v>13</v>
      </c>
      <c r="B36" s="13" t="s">
        <v>40</v>
      </c>
      <c r="C36" s="13"/>
      <c r="D36" s="23" t="s">
        <v>285</v>
      </c>
      <c r="E36" s="14" t="s">
        <v>286</v>
      </c>
      <c r="F36" s="14"/>
      <c r="G36" s="18"/>
      <c r="H36" s="13" t="s">
        <v>292</v>
      </c>
      <c r="I36" s="14" t="s">
        <v>293</v>
      </c>
      <c r="J36" s="13" t="s">
        <v>25</v>
      </c>
      <c r="K36" s="25">
        <v>1</v>
      </c>
      <c r="L36" s="16" t="s">
        <v>294</v>
      </c>
      <c r="M36" s="13"/>
      <c r="N36" s="13" t="s">
        <v>130</v>
      </c>
      <c r="O36" s="13" t="s">
        <v>130</v>
      </c>
      <c r="P36" s="19">
        <v>45799</v>
      </c>
      <c r="Q36" s="19">
        <v>45868</v>
      </c>
      <c r="R36" s="19">
        <v>45834</v>
      </c>
      <c r="S36" s="31">
        <v>1</v>
      </c>
      <c r="T36" s="7" t="s">
        <v>15</v>
      </c>
      <c r="U36" s="38"/>
      <c r="V36" s="38"/>
      <c r="W36" s="59" t="s">
        <v>295</v>
      </c>
      <c r="X36" s="60" t="s">
        <v>296</v>
      </c>
      <c r="Y36" s="48">
        <f t="shared" ca="1" si="0"/>
        <v>0</v>
      </c>
      <c r="Z36" s="41"/>
      <c r="AA36" s="24" t="str">
        <f ca="1">IF(AND($T36&lt;&gt;"Cumplido", $Q36&lt;&gt;"", $R36=""), IF($Q36-TODAY()&lt;=Parametros!$M$2, IF($Q36-TODAY()&gt;=0, "Sí", "Vencido"), "No"), IF(AND($T36&lt;&gt;"Cumplido", $Q36&lt;&gt;"", $R36&lt;&gt;""), IF($R36&gt;$Q36, "Incumplido", "Cumplido en plazo"), ""))</f>
        <v>Cumplido en plazo</v>
      </c>
      <c r="AB36" s="42">
        <v>1</v>
      </c>
      <c r="AC36" s="42">
        <v>1</v>
      </c>
      <c r="AD36" s="7" t="s">
        <v>65</v>
      </c>
      <c r="AE36" s="7" t="s">
        <v>65</v>
      </c>
      <c r="AF36" s="7" t="s">
        <v>65</v>
      </c>
      <c r="AG36" s="7" t="s">
        <v>65</v>
      </c>
      <c r="AH36" s="7" t="s">
        <v>65</v>
      </c>
      <c r="AI36" s="57" t="s">
        <v>134</v>
      </c>
      <c r="AJ36" s="42" t="s">
        <v>261</v>
      </c>
    </row>
    <row r="37" spans="1:36" s="43" customFormat="1" ht="99.95" customHeight="1" x14ac:dyDescent="0.25">
      <c r="A37" s="13" t="s">
        <v>13</v>
      </c>
      <c r="B37" s="13" t="s">
        <v>40</v>
      </c>
      <c r="C37" s="13"/>
      <c r="D37" s="23" t="s">
        <v>297</v>
      </c>
      <c r="E37" s="14" t="s">
        <v>298</v>
      </c>
      <c r="F37" s="14"/>
      <c r="G37" s="18"/>
      <c r="H37" s="13" t="s">
        <v>299</v>
      </c>
      <c r="I37" s="14" t="s">
        <v>300</v>
      </c>
      <c r="J37" s="13" t="s">
        <v>25</v>
      </c>
      <c r="K37" s="25">
        <v>11</v>
      </c>
      <c r="L37" s="16" t="s">
        <v>258</v>
      </c>
      <c r="M37" s="13"/>
      <c r="N37" s="13" t="s">
        <v>146</v>
      </c>
      <c r="O37" s="13" t="s">
        <v>147</v>
      </c>
      <c r="P37" s="19">
        <v>45799</v>
      </c>
      <c r="Q37" s="19">
        <v>46133</v>
      </c>
      <c r="R37" s="19"/>
      <c r="S37" s="31">
        <f>7/11</f>
        <v>0.63636363636363635</v>
      </c>
      <c r="T37" s="7" t="s">
        <v>259</v>
      </c>
      <c r="U37" s="38"/>
      <c r="V37" s="38"/>
      <c r="W37" s="59" t="s">
        <v>260</v>
      </c>
      <c r="X37" s="53" t="s">
        <v>301</v>
      </c>
      <c r="Y37" s="48">
        <f t="shared" ref="Y37:Y68" ca="1" si="1">IF(AND($R37="",$Q37&lt;&gt;""), MAX(0, TODAY()-$Q37), IF(AND($R37&lt;&gt;"", $Q37&lt;&gt;""), MAX(0, $R37-$Q37), ""))</f>
        <v>0</v>
      </c>
      <c r="Z37" s="41"/>
      <c r="AA37" s="24" t="str">
        <f ca="1">IF(AND($T37&lt;&gt;"Cumplido", $Q37&lt;&gt;"", $R37=""), IF($Q37-TODAY()&lt;=Parametros!$M$2, IF($Q37-TODAY()&gt;=0, "Sí", "Vencido"), "No"), IF(AND($T37&lt;&gt;"Cumplido", $Q37&lt;&gt;"", $R37&lt;&gt;""), IF($R37&gt;$Q37, "Incumplido", "Cumplido en plazo"), ""))</f>
        <v>No</v>
      </c>
      <c r="AB37" s="42">
        <f>7/11</f>
        <v>0.63636363636363635</v>
      </c>
      <c r="AC37" s="42" t="s">
        <v>261</v>
      </c>
      <c r="AD37" s="7"/>
      <c r="AE37" s="7"/>
      <c r="AF37" s="7"/>
      <c r="AG37" s="7"/>
      <c r="AH37" s="7"/>
      <c r="AI37" s="7" t="s">
        <v>140</v>
      </c>
      <c r="AJ37" s="42" t="s">
        <v>261</v>
      </c>
    </row>
    <row r="38" spans="1:36" s="43" customFormat="1" ht="99.95" customHeight="1" x14ac:dyDescent="0.25">
      <c r="A38" s="13" t="s">
        <v>13</v>
      </c>
      <c r="B38" s="13" t="s">
        <v>40</v>
      </c>
      <c r="C38" s="13"/>
      <c r="D38" s="23" t="s">
        <v>302</v>
      </c>
      <c r="E38" s="14" t="s">
        <v>303</v>
      </c>
      <c r="F38" s="14"/>
      <c r="G38" s="18"/>
      <c r="H38" s="13" t="s">
        <v>304</v>
      </c>
      <c r="I38" s="14" t="s">
        <v>305</v>
      </c>
      <c r="J38" s="13" t="s">
        <v>25</v>
      </c>
      <c r="K38" s="25">
        <v>1</v>
      </c>
      <c r="L38" s="16" t="s">
        <v>306</v>
      </c>
      <c r="M38" s="13"/>
      <c r="N38" s="13" t="s">
        <v>146</v>
      </c>
      <c r="O38" s="13" t="s">
        <v>155</v>
      </c>
      <c r="P38" s="19">
        <v>45799</v>
      </c>
      <c r="Q38" s="19">
        <v>45930</v>
      </c>
      <c r="R38" s="19">
        <v>45988</v>
      </c>
      <c r="S38" s="31">
        <v>1</v>
      </c>
      <c r="T38" s="7" t="s">
        <v>15</v>
      </c>
      <c r="U38" s="38"/>
      <c r="V38" s="38"/>
      <c r="W38" s="59" t="s">
        <v>307</v>
      </c>
      <c r="X38" s="60" t="s">
        <v>557</v>
      </c>
      <c r="Y38" s="48">
        <f t="shared" ca="1" si="1"/>
        <v>58</v>
      </c>
      <c r="Z38" s="41"/>
      <c r="AA38" s="24" t="str">
        <f ca="1">IF(AND($T38&lt;&gt;"Cumplido", $Q38&lt;&gt;"", $R38=""), IF($Q38-TODAY()&lt;=Parametros!$M$2, IF($Q38-TODAY()&gt;=0, "Sí", "Vencido"), "No"), IF(AND($T38&lt;&gt;"Cumplido", $Q38&lt;&gt;"", $R38&lt;&gt;""), IF($R38&gt;$Q38, "Incumplido", "Cumplido en plazo"), ""))</f>
        <v>Incumplido</v>
      </c>
      <c r="AB38" s="42">
        <v>1</v>
      </c>
      <c r="AC38" s="42">
        <v>0</v>
      </c>
      <c r="AD38" s="7" t="s">
        <v>68</v>
      </c>
      <c r="AE38" s="7" t="s">
        <v>68</v>
      </c>
      <c r="AF38" s="7" t="s">
        <v>65</v>
      </c>
      <c r="AG38" s="7" t="s">
        <v>65</v>
      </c>
      <c r="AH38" s="7" t="s">
        <v>65</v>
      </c>
      <c r="AI38" s="57" t="s">
        <v>134</v>
      </c>
      <c r="AJ38" s="42" t="s">
        <v>261</v>
      </c>
    </row>
    <row r="39" spans="1:36" s="43" customFormat="1" ht="99.95" customHeight="1" x14ac:dyDescent="0.25">
      <c r="A39" s="13" t="s">
        <v>13</v>
      </c>
      <c r="B39" s="13" t="s">
        <v>40</v>
      </c>
      <c r="C39" s="13"/>
      <c r="D39" s="23" t="s">
        <v>302</v>
      </c>
      <c r="E39" s="14" t="s">
        <v>308</v>
      </c>
      <c r="F39" s="14"/>
      <c r="G39" s="18"/>
      <c r="H39" s="13" t="s">
        <v>309</v>
      </c>
      <c r="I39" s="14" t="s">
        <v>310</v>
      </c>
      <c r="J39" s="13" t="s">
        <v>25</v>
      </c>
      <c r="K39" s="25">
        <v>1</v>
      </c>
      <c r="L39" s="16" t="s">
        <v>311</v>
      </c>
      <c r="M39" s="13"/>
      <c r="N39" s="13" t="s">
        <v>312</v>
      </c>
      <c r="O39" s="13" t="s">
        <v>313</v>
      </c>
      <c r="P39" s="19">
        <v>45799</v>
      </c>
      <c r="Q39" s="19">
        <v>45799</v>
      </c>
      <c r="R39" s="19"/>
      <c r="S39" s="31">
        <v>0.25</v>
      </c>
      <c r="T39" s="7" t="s">
        <v>41</v>
      </c>
      <c r="U39" s="38"/>
      <c r="V39" s="38"/>
      <c r="W39" s="54" t="s">
        <v>314</v>
      </c>
      <c r="X39" s="28" t="s">
        <v>592</v>
      </c>
      <c r="Y39" s="48">
        <f t="shared" ca="1" si="1"/>
        <v>223</v>
      </c>
      <c r="Z39" s="41"/>
      <c r="AA39" s="24" t="str">
        <f ca="1">IF(AND($T39&lt;&gt;"Cumplido", $Q39&lt;&gt;"", $R39=""), IF($Q39-TODAY()&lt;=Parametros!$M$2, IF($Q39-TODAY()&gt;=0, "Sí", "Vencido"), "No"), IF(AND($T39&lt;&gt;"Cumplido", $Q39&lt;&gt;"", $R39&lt;&gt;""), IF($R39&gt;$Q39, "Incumplido", "Cumplido en plazo"), ""))</f>
        <v>Vencido</v>
      </c>
      <c r="AB39" s="42">
        <v>0.25</v>
      </c>
      <c r="AC39" s="42"/>
      <c r="AD39" s="7"/>
      <c r="AE39" s="7"/>
      <c r="AF39" s="7"/>
      <c r="AG39" s="7"/>
      <c r="AH39" s="7"/>
      <c r="AI39" s="7" t="s">
        <v>140</v>
      </c>
      <c r="AJ39" s="38" t="s">
        <v>261</v>
      </c>
    </row>
    <row r="40" spans="1:36" s="43" customFormat="1" ht="99.95" customHeight="1" x14ac:dyDescent="0.25">
      <c r="A40" s="13" t="s">
        <v>13</v>
      </c>
      <c r="B40" s="13" t="s">
        <v>40</v>
      </c>
      <c r="C40" s="13"/>
      <c r="D40" s="23" t="s">
        <v>315</v>
      </c>
      <c r="E40" s="14" t="s">
        <v>316</v>
      </c>
      <c r="F40" s="14"/>
      <c r="G40" s="18"/>
      <c r="H40" s="13" t="s">
        <v>317</v>
      </c>
      <c r="I40" s="14" t="s">
        <v>318</v>
      </c>
      <c r="J40" s="13" t="s">
        <v>25</v>
      </c>
      <c r="K40" s="25">
        <v>1</v>
      </c>
      <c r="L40" s="16" t="s">
        <v>319</v>
      </c>
      <c r="M40" s="13"/>
      <c r="N40" s="13" t="s">
        <v>146</v>
      </c>
      <c r="O40" s="13" t="s">
        <v>155</v>
      </c>
      <c r="P40" s="19">
        <v>45799</v>
      </c>
      <c r="Q40" s="19">
        <v>46022</v>
      </c>
      <c r="R40" s="19">
        <v>45944</v>
      </c>
      <c r="S40" s="31">
        <v>1</v>
      </c>
      <c r="T40" s="7" t="s">
        <v>15</v>
      </c>
      <c r="U40" s="38"/>
      <c r="V40" s="38"/>
      <c r="W40" s="59" t="s">
        <v>559</v>
      </c>
      <c r="X40" s="60" t="s">
        <v>558</v>
      </c>
      <c r="Y40" s="48">
        <f t="shared" ca="1" si="1"/>
        <v>0</v>
      </c>
      <c r="Z40" s="41"/>
      <c r="AA40" s="24" t="str">
        <f ca="1">IF(AND($T40&lt;&gt;"Cumplido", $Q40&lt;&gt;"", $R40=""), IF($Q40-TODAY()&lt;=Parametros!$M$2, IF($Q40-TODAY()&gt;=0, "Sí", "Vencido"), "No"), IF(AND($T40&lt;&gt;"Cumplido", $Q40&lt;&gt;"", $R40&lt;&gt;""), IF($R40&gt;$Q40, "Incumplido", "Cumplido en plazo"), ""))</f>
        <v>Cumplido en plazo</v>
      </c>
      <c r="AB40" s="42">
        <v>1</v>
      </c>
      <c r="AC40" s="42">
        <v>1</v>
      </c>
      <c r="AD40" s="7" t="s">
        <v>65</v>
      </c>
      <c r="AE40" s="7" t="s">
        <v>65</v>
      </c>
      <c r="AF40" s="7" t="s">
        <v>65</v>
      </c>
      <c r="AG40" s="7" t="s">
        <v>65</v>
      </c>
      <c r="AH40" s="7" t="s">
        <v>65</v>
      </c>
      <c r="AI40" s="57" t="s">
        <v>134</v>
      </c>
      <c r="AJ40" s="38" t="s">
        <v>261</v>
      </c>
    </row>
    <row r="41" spans="1:36" s="43" customFormat="1" ht="99.95" customHeight="1" x14ac:dyDescent="0.25">
      <c r="A41" s="13" t="s">
        <v>13</v>
      </c>
      <c r="B41" s="13" t="s">
        <v>40</v>
      </c>
      <c r="C41" s="13"/>
      <c r="D41" s="23" t="s">
        <v>320</v>
      </c>
      <c r="E41" s="14" t="s">
        <v>321</v>
      </c>
      <c r="F41" s="14"/>
      <c r="G41" s="18"/>
      <c r="H41" s="13" t="s">
        <v>322</v>
      </c>
      <c r="I41" s="14" t="s">
        <v>323</v>
      </c>
      <c r="J41" s="13" t="s">
        <v>25</v>
      </c>
      <c r="K41" s="25">
        <v>1</v>
      </c>
      <c r="L41" s="16" t="s">
        <v>324</v>
      </c>
      <c r="M41" s="13"/>
      <c r="N41" s="13" t="s">
        <v>130</v>
      </c>
      <c r="O41" s="13" t="s">
        <v>130</v>
      </c>
      <c r="P41" s="19">
        <v>45799</v>
      </c>
      <c r="Q41" s="19">
        <v>45960</v>
      </c>
      <c r="R41" s="19">
        <v>45958</v>
      </c>
      <c r="S41" s="31">
        <v>1</v>
      </c>
      <c r="T41" s="7" t="s">
        <v>15</v>
      </c>
      <c r="U41" s="38"/>
      <c r="V41" s="38"/>
      <c r="W41" s="59" t="s">
        <v>325</v>
      </c>
      <c r="X41" s="60" t="s">
        <v>326</v>
      </c>
      <c r="Y41" s="48">
        <f t="shared" ca="1" si="1"/>
        <v>0</v>
      </c>
      <c r="Z41" s="41"/>
      <c r="AA41" s="8" t="str">
        <f ca="1">IF(AND($T41&lt;&gt;"Cumplido", $Q41&lt;&gt;"", $R41=""), IF($Q41-TODAY()&lt;=Parametros!$M$2, IF($Q41-TODAY()&gt;=0, "Sí", "Vencido"), "No"), IF(AND($T41&lt;&gt;"Cumplido", $Q41&lt;&gt;"", $R41&lt;&gt;""), IF($R41&gt;$Q41, "Incumplido", "Cumplido en plazo"), ""))</f>
        <v>Cumplido en plazo</v>
      </c>
      <c r="AB41" s="42">
        <v>1</v>
      </c>
      <c r="AC41" s="42">
        <v>1</v>
      </c>
      <c r="AD41" s="7" t="s">
        <v>65</v>
      </c>
      <c r="AE41" s="7" t="s">
        <v>65</v>
      </c>
      <c r="AF41" s="7" t="s">
        <v>65</v>
      </c>
      <c r="AG41" s="7" t="s">
        <v>65</v>
      </c>
      <c r="AH41" s="7" t="s">
        <v>65</v>
      </c>
      <c r="AI41" s="57" t="s">
        <v>134</v>
      </c>
      <c r="AJ41" s="38" t="s">
        <v>261</v>
      </c>
    </row>
    <row r="42" spans="1:36" s="43" customFormat="1" ht="99.95" customHeight="1" x14ac:dyDescent="0.25">
      <c r="A42" s="13" t="s">
        <v>13</v>
      </c>
      <c r="B42" s="13" t="s">
        <v>40</v>
      </c>
      <c r="C42" s="13"/>
      <c r="D42" s="23" t="s">
        <v>327</v>
      </c>
      <c r="E42" s="14" t="s">
        <v>328</v>
      </c>
      <c r="F42" s="14"/>
      <c r="G42" s="18"/>
      <c r="H42" s="13" t="s">
        <v>329</v>
      </c>
      <c r="I42" s="14" t="s">
        <v>330</v>
      </c>
      <c r="J42" s="13" t="s">
        <v>25</v>
      </c>
      <c r="K42" s="27">
        <v>1</v>
      </c>
      <c r="L42" s="16" t="s">
        <v>331</v>
      </c>
      <c r="M42" s="13"/>
      <c r="N42" s="13" t="s">
        <v>146</v>
      </c>
      <c r="O42" s="13" t="s">
        <v>155</v>
      </c>
      <c r="P42" s="19">
        <v>45852</v>
      </c>
      <c r="Q42" s="19">
        <v>45960</v>
      </c>
      <c r="R42" s="19">
        <v>45960</v>
      </c>
      <c r="S42" s="31">
        <v>1</v>
      </c>
      <c r="T42" s="7" t="s">
        <v>15</v>
      </c>
      <c r="U42" s="38"/>
      <c r="V42" s="38"/>
      <c r="W42" s="59" t="s">
        <v>532</v>
      </c>
      <c r="X42" s="60" t="s">
        <v>531</v>
      </c>
      <c r="Y42" s="48">
        <f t="shared" ca="1" si="1"/>
        <v>0</v>
      </c>
      <c r="Z42" s="41"/>
      <c r="AA42" s="24" t="str">
        <f ca="1">IF(AND($T42&lt;&gt;"Cumplido", $Q42&lt;&gt;"", $R42=""), IF($Q42-TODAY()&lt;=Parametros!$M$2, IF($Q42-TODAY()&gt;=0, "Sí", "Vencido"), "No"), IF(AND($T42&lt;&gt;"Cumplido", $Q42&lt;&gt;"", $R42&lt;&gt;""), IF($R42&gt;$Q42, "Incumplido", "Cumplido en plazo"), ""))</f>
        <v>Cumplido en plazo</v>
      </c>
      <c r="AB42" s="42">
        <v>1</v>
      </c>
      <c r="AC42" s="42">
        <v>1</v>
      </c>
      <c r="AD42" s="7" t="s">
        <v>65</v>
      </c>
      <c r="AE42" s="7" t="s">
        <v>65</v>
      </c>
      <c r="AF42" s="7" t="s">
        <v>65</v>
      </c>
      <c r="AG42" s="7" t="s">
        <v>65</v>
      </c>
      <c r="AH42" s="7" t="s">
        <v>65</v>
      </c>
      <c r="AI42" s="57" t="s">
        <v>134</v>
      </c>
      <c r="AJ42" s="38" t="s">
        <v>261</v>
      </c>
    </row>
    <row r="43" spans="1:36" s="43" customFormat="1" ht="99.95" customHeight="1" x14ac:dyDescent="0.25">
      <c r="A43" s="13" t="s">
        <v>13</v>
      </c>
      <c r="B43" s="13" t="s">
        <v>40</v>
      </c>
      <c r="C43" s="13"/>
      <c r="D43" s="23" t="s">
        <v>332</v>
      </c>
      <c r="E43" s="14" t="s">
        <v>333</v>
      </c>
      <c r="F43" s="14"/>
      <c r="G43" s="18"/>
      <c r="H43" s="13" t="s">
        <v>334</v>
      </c>
      <c r="I43" s="14" t="s">
        <v>335</v>
      </c>
      <c r="J43" s="13" t="s">
        <v>25</v>
      </c>
      <c r="K43" s="27">
        <v>1</v>
      </c>
      <c r="L43" s="16" t="s">
        <v>336</v>
      </c>
      <c r="M43" s="13"/>
      <c r="N43" s="13" t="s">
        <v>201</v>
      </c>
      <c r="O43" s="13" t="s">
        <v>276</v>
      </c>
      <c r="P43" s="19">
        <v>45852</v>
      </c>
      <c r="Q43" s="19">
        <v>46081</v>
      </c>
      <c r="R43" s="19"/>
      <c r="S43" s="31">
        <v>0</v>
      </c>
      <c r="T43" s="7" t="s">
        <v>28</v>
      </c>
      <c r="U43" s="38"/>
      <c r="V43" s="38"/>
      <c r="W43" s="54" t="s">
        <v>192</v>
      </c>
      <c r="X43" s="28" t="s">
        <v>583</v>
      </c>
      <c r="Y43" s="48">
        <f t="shared" ca="1" si="1"/>
        <v>0</v>
      </c>
      <c r="Z43" s="41"/>
      <c r="AA43" s="24" t="str">
        <f ca="1">IF(AND($T43&lt;&gt;"Cumplido", $Q43&lt;&gt;"", $R43=""), IF($Q43-TODAY()&lt;=Parametros!$M$2, IF($Q43-TODAY()&gt;=0, "Sí", "Vencido"), "No"), IF(AND($T43&lt;&gt;"Cumplido", $Q43&lt;&gt;"", $R43&lt;&gt;""), IF($R43&gt;$Q43, "Incumplido", "Cumplido en plazo"), ""))</f>
        <v>Sí</v>
      </c>
      <c r="AB43" s="42">
        <v>0</v>
      </c>
      <c r="AC43" s="42" t="s">
        <v>261</v>
      </c>
      <c r="AD43" s="7"/>
      <c r="AE43" s="7"/>
      <c r="AF43" s="7"/>
      <c r="AG43" s="7"/>
      <c r="AH43" s="7"/>
      <c r="AI43" s="7" t="s">
        <v>140</v>
      </c>
      <c r="AJ43" s="38" t="s">
        <v>261</v>
      </c>
    </row>
    <row r="44" spans="1:36" s="43" customFormat="1" ht="99.95" customHeight="1" x14ac:dyDescent="0.25">
      <c r="A44" s="13" t="s">
        <v>13</v>
      </c>
      <c r="B44" s="13" t="s">
        <v>40</v>
      </c>
      <c r="C44" s="13"/>
      <c r="D44" s="23" t="s">
        <v>337</v>
      </c>
      <c r="E44" s="14" t="s">
        <v>338</v>
      </c>
      <c r="F44" s="14"/>
      <c r="G44" s="18"/>
      <c r="H44" s="13" t="s">
        <v>339</v>
      </c>
      <c r="I44" s="14" t="s">
        <v>340</v>
      </c>
      <c r="J44" s="13" t="s">
        <v>25</v>
      </c>
      <c r="K44" s="27">
        <v>1</v>
      </c>
      <c r="L44" s="16" t="s">
        <v>341</v>
      </c>
      <c r="M44" s="13"/>
      <c r="N44" s="13" t="s">
        <v>172</v>
      </c>
      <c r="O44" s="13" t="s">
        <v>172</v>
      </c>
      <c r="P44" s="19">
        <v>45852</v>
      </c>
      <c r="Q44" s="19">
        <v>46059</v>
      </c>
      <c r="R44" s="19"/>
      <c r="S44" s="31">
        <v>0</v>
      </c>
      <c r="T44" s="7" t="s">
        <v>28</v>
      </c>
      <c r="U44" s="38"/>
      <c r="V44" s="38"/>
      <c r="W44" s="54" t="s">
        <v>192</v>
      </c>
      <c r="X44" s="28" t="s">
        <v>584</v>
      </c>
      <c r="Y44" s="48">
        <f t="shared" ca="1" si="1"/>
        <v>0</v>
      </c>
      <c r="Z44" s="41"/>
      <c r="AA44" s="8" t="str">
        <f ca="1">IF(AND($T44&lt;&gt;"Cumplido", $Q44&lt;&gt;"", $R44=""), IF($Q44-TODAY()&lt;=Parametros!$M$2, IF($Q44-TODAY()&gt;=0, "Sí", "Vencido"), "No"), IF(AND($T44&lt;&gt;"Cumplido", $Q44&lt;&gt;"", $R44&lt;&gt;""), IF($R44&gt;$Q44, "Incumplido", "Cumplido en plazo"), ""))</f>
        <v>Sí</v>
      </c>
      <c r="AB44" s="42">
        <v>0</v>
      </c>
      <c r="AC44" s="42" t="s">
        <v>261</v>
      </c>
      <c r="AD44" s="7"/>
      <c r="AE44" s="7"/>
      <c r="AF44" s="7"/>
      <c r="AG44" s="7"/>
      <c r="AH44" s="7"/>
      <c r="AI44" s="7" t="s">
        <v>140</v>
      </c>
      <c r="AJ44" s="38" t="s">
        <v>261</v>
      </c>
    </row>
    <row r="45" spans="1:36" s="43" customFormat="1" ht="99.95" customHeight="1" x14ac:dyDescent="0.25">
      <c r="A45" s="13" t="s">
        <v>13</v>
      </c>
      <c r="B45" s="13" t="s">
        <v>40</v>
      </c>
      <c r="C45" s="13"/>
      <c r="D45" s="23" t="s">
        <v>342</v>
      </c>
      <c r="E45" s="14" t="s">
        <v>343</v>
      </c>
      <c r="F45" s="14"/>
      <c r="G45" s="18"/>
      <c r="H45" s="13" t="s">
        <v>344</v>
      </c>
      <c r="I45" s="14" t="s">
        <v>345</v>
      </c>
      <c r="J45" s="13" t="s">
        <v>25</v>
      </c>
      <c r="K45" s="27">
        <v>1</v>
      </c>
      <c r="L45" s="16" t="s">
        <v>346</v>
      </c>
      <c r="M45" s="13"/>
      <c r="N45" s="13" t="s">
        <v>201</v>
      </c>
      <c r="O45" s="13" t="s">
        <v>252</v>
      </c>
      <c r="P45" s="19">
        <v>45863</v>
      </c>
      <c r="Q45" s="19">
        <v>45991</v>
      </c>
      <c r="R45" s="19"/>
      <c r="S45" s="31">
        <v>0</v>
      </c>
      <c r="T45" s="7" t="s">
        <v>41</v>
      </c>
      <c r="U45" s="38"/>
      <c r="V45" s="38"/>
      <c r="W45" s="54" t="s">
        <v>192</v>
      </c>
      <c r="X45" s="28" t="s">
        <v>573</v>
      </c>
      <c r="Y45" s="48">
        <f t="shared" ca="1" si="1"/>
        <v>31</v>
      </c>
      <c r="Z45" s="41"/>
      <c r="AA45" s="24" t="str">
        <f ca="1">IF(AND($T45&lt;&gt;"Cumplido", $Q45&lt;&gt;"", $R45=""), IF($Q45-TODAY()&lt;=Parametros!$M$2, IF($Q45-TODAY()&gt;=0, "Sí", "Vencido"), "No"), IF(AND($T45&lt;&gt;"Cumplido", $Q45&lt;&gt;"", $R45&lt;&gt;""), IF($R45&gt;$Q45, "Incumplido", "Cumplido en plazo"), ""))</f>
        <v>Vencido</v>
      </c>
      <c r="AB45" s="42">
        <v>0</v>
      </c>
      <c r="AC45" s="42" t="s">
        <v>261</v>
      </c>
      <c r="AD45" s="7"/>
      <c r="AE45" s="7"/>
      <c r="AF45" s="7"/>
      <c r="AG45" s="7"/>
      <c r="AH45" s="7"/>
      <c r="AI45" s="7" t="s">
        <v>140</v>
      </c>
      <c r="AJ45" s="38" t="s">
        <v>261</v>
      </c>
    </row>
    <row r="46" spans="1:36" s="43" customFormat="1" ht="99.95" customHeight="1" x14ac:dyDescent="0.25">
      <c r="A46" s="13" t="s">
        <v>13</v>
      </c>
      <c r="B46" s="13" t="s">
        <v>40</v>
      </c>
      <c r="C46" s="13"/>
      <c r="D46" s="23" t="s">
        <v>347</v>
      </c>
      <c r="E46" s="14" t="s">
        <v>348</v>
      </c>
      <c r="F46" s="14"/>
      <c r="G46" s="18"/>
      <c r="H46" s="13" t="s">
        <v>349</v>
      </c>
      <c r="I46" s="14" t="s">
        <v>350</v>
      </c>
      <c r="J46" s="13" t="s">
        <v>25</v>
      </c>
      <c r="K46" s="27">
        <v>1</v>
      </c>
      <c r="L46" s="16" t="s">
        <v>346</v>
      </c>
      <c r="M46" s="13"/>
      <c r="N46" s="13" t="s">
        <v>201</v>
      </c>
      <c r="O46" s="13" t="s">
        <v>252</v>
      </c>
      <c r="P46" s="19">
        <v>45863</v>
      </c>
      <c r="Q46" s="19">
        <v>45991</v>
      </c>
      <c r="R46" s="40"/>
      <c r="S46" s="31">
        <v>0</v>
      </c>
      <c r="T46" s="7" t="s">
        <v>41</v>
      </c>
      <c r="U46" s="38"/>
      <c r="V46" s="38"/>
      <c r="W46" s="54" t="s">
        <v>192</v>
      </c>
      <c r="X46" s="28" t="s">
        <v>574</v>
      </c>
      <c r="Y46" s="48">
        <f t="shared" ca="1" si="1"/>
        <v>31</v>
      </c>
      <c r="Z46" s="41"/>
      <c r="AA46" s="24" t="str">
        <f ca="1">IF(AND($T46&lt;&gt;"Cumplido", $Q46&lt;&gt;"", $R46=""), IF($Q46-TODAY()&lt;=Parametros!$M$2, IF($Q46-TODAY()&gt;=0, "Sí", "Vencido"), "No"), IF(AND($T46&lt;&gt;"Cumplido", $Q46&lt;&gt;"", $R46&lt;&gt;""), IF($R46&gt;$Q46, "Incumplido", "Cumplido en plazo"), ""))</f>
        <v>Vencido</v>
      </c>
      <c r="AB46" s="42">
        <v>0</v>
      </c>
      <c r="AC46" s="42" t="s">
        <v>261</v>
      </c>
      <c r="AD46" s="7"/>
      <c r="AE46" s="7"/>
      <c r="AF46" s="7"/>
      <c r="AG46" s="7"/>
      <c r="AH46" s="7"/>
      <c r="AI46" s="7" t="s">
        <v>140</v>
      </c>
      <c r="AJ46" s="38" t="s">
        <v>261</v>
      </c>
    </row>
    <row r="47" spans="1:36" s="43" customFormat="1" ht="99.95" customHeight="1" x14ac:dyDescent="0.25">
      <c r="A47" s="13" t="s">
        <v>13</v>
      </c>
      <c r="B47" s="13" t="s">
        <v>40</v>
      </c>
      <c r="C47" s="13"/>
      <c r="D47" s="23" t="s">
        <v>351</v>
      </c>
      <c r="E47" s="14" t="s">
        <v>352</v>
      </c>
      <c r="F47" s="14"/>
      <c r="G47" s="18"/>
      <c r="H47" s="13" t="s">
        <v>353</v>
      </c>
      <c r="I47" s="14" t="s">
        <v>354</v>
      </c>
      <c r="J47" s="13" t="s">
        <v>25</v>
      </c>
      <c r="K47" s="27">
        <v>1</v>
      </c>
      <c r="L47" s="16" t="s">
        <v>355</v>
      </c>
      <c r="M47" s="13"/>
      <c r="N47" s="13" t="s">
        <v>201</v>
      </c>
      <c r="O47" s="13" t="s">
        <v>252</v>
      </c>
      <c r="P47" s="19">
        <v>45863</v>
      </c>
      <c r="Q47" s="19">
        <v>45991</v>
      </c>
      <c r="R47" s="40"/>
      <c r="S47" s="31">
        <v>0</v>
      </c>
      <c r="T47" s="7" t="s">
        <v>41</v>
      </c>
      <c r="U47" s="38"/>
      <c r="V47" s="38"/>
      <c r="W47" s="54" t="s">
        <v>192</v>
      </c>
      <c r="X47" s="28" t="s">
        <v>575</v>
      </c>
      <c r="Y47" s="48">
        <f t="shared" ca="1" si="1"/>
        <v>31</v>
      </c>
      <c r="Z47" s="41"/>
      <c r="AA47" s="24" t="str">
        <f ca="1">IF(AND($T47&lt;&gt;"Cumplido", $Q47&lt;&gt;"", $R47=""), IF($Q47-TODAY()&lt;=Parametros!$M$2, IF($Q47-TODAY()&gt;=0, "Sí", "Vencido"), "No"), IF(AND($T47&lt;&gt;"Cumplido", $Q47&lt;&gt;"", $R47&lt;&gt;""), IF($R47&gt;$Q47, "Incumplido", "Cumplido en plazo"), ""))</f>
        <v>Vencido</v>
      </c>
      <c r="AB47" s="42">
        <v>0</v>
      </c>
      <c r="AC47" s="42" t="s">
        <v>261</v>
      </c>
      <c r="AD47" s="7"/>
      <c r="AE47" s="7"/>
      <c r="AF47" s="7"/>
      <c r="AG47" s="7"/>
      <c r="AH47" s="7"/>
      <c r="AI47" s="7" t="s">
        <v>140</v>
      </c>
      <c r="AJ47" s="38" t="s">
        <v>261</v>
      </c>
    </row>
    <row r="48" spans="1:36" s="43" customFormat="1" ht="99.95" customHeight="1" x14ac:dyDescent="0.25">
      <c r="A48" s="13" t="s">
        <v>13</v>
      </c>
      <c r="B48" s="13" t="s">
        <v>40</v>
      </c>
      <c r="C48" s="13"/>
      <c r="D48" s="23" t="s">
        <v>351</v>
      </c>
      <c r="E48" s="14" t="s">
        <v>352</v>
      </c>
      <c r="F48" s="14"/>
      <c r="G48" s="18"/>
      <c r="H48" s="13" t="s">
        <v>356</v>
      </c>
      <c r="I48" s="14" t="s">
        <v>357</v>
      </c>
      <c r="J48" s="13" t="s">
        <v>25</v>
      </c>
      <c r="K48" s="27">
        <v>1</v>
      </c>
      <c r="L48" s="16" t="s">
        <v>358</v>
      </c>
      <c r="M48" s="13"/>
      <c r="N48" s="13" t="s">
        <v>201</v>
      </c>
      <c r="O48" s="13" t="s">
        <v>252</v>
      </c>
      <c r="P48" s="19">
        <v>45863</v>
      </c>
      <c r="Q48" s="19">
        <v>45991</v>
      </c>
      <c r="R48" s="40"/>
      <c r="S48" s="31">
        <v>0</v>
      </c>
      <c r="T48" s="7" t="s">
        <v>41</v>
      </c>
      <c r="U48" s="38"/>
      <c r="V48" s="38"/>
      <c r="W48" s="54" t="s">
        <v>192</v>
      </c>
      <c r="X48" s="28" t="s">
        <v>575</v>
      </c>
      <c r="Y48" s="48">
        <f t="shared" ca="1" si="1"/>
        <v>31</v>
      </c>
      <c r="Z48" s="41"/>
      <c r="AA48" s="24" t="str">
        <f ca="1">IF(AND($T48&lt;&gt;"Cumplido", $Q48&lt;&gt;"", $R48=""), IF($Q48-TODAY()&lt;=Parametros!$M$2, IF($Q48-TODAY()&gt;=0, "Sí", "Vencido"), "No"), IF(AND($T48&lt;&gt;"Cumplido", $Q48&lt;&gt;"", $R48&lt;&gt;""), IF($R48&gt;$Q48, "Incumplido", "Cumplido en plazo"), ""))</f>
        <v>Vencido</v>
      </c>
      <c r="AB48" s="42">
        <v>0</v>
      </c>
      <c r="AC48" s="42" t="s">
        <v>261</v>
      </c>
      <c r="AD48" s="7"/>
      <c r="AE48" s="7"/>
      <c r="AF48" s="7"/>
      <c r="AG48" s="7"/>
      <c r="AH48" s="7"/>
      <c r="AI48" s="7" t="s">
        <v>140</v>
      </c>
      <c r="AJ48" s="38" t="s">
        <v>261</v>
      </c>
    </row>
    <row r="49" spans="1:36" s="43" customFormat="1" ht="99.95" customHeight="1" x14ac:dyDescent="0.25">
      <c r="A49" s="13" t="s">
        <v>13</v>
      </c>
      <c r="B49" s="13" t="s">
        <v>40</v>
      </c>
      <c r="C49" s="13"/>
      <c r="D49" s="23" t="s">
        <v>359</v>
      </c>
      <c r="E49" s="14" t="s">
        <v>360</v>
      </c>
      <c r="F49" s="14"/>
      <c r="G49" s="18"/>
      <c r="H49" s="13" t="s">
        <v>361</v>
      </c>
      <c r="I49" s="14" t="s">
        <v>350</v>
      </c>
      <c r="J49" s="13" t="s">
        <v>25</v>
      </c>
      <c r="K49" s="27">
        <v>1</v>
      </c>
      <c r="L49" s="16" t="s">
        <v>346</v>
      </c>
      <c r="M49" s="13"/>
      <c r="N49" s="13" t="s">
        <v>201</v>
      </c>
      <c r="O49" s="13" t="s">
        <v>252</v>
      </c>
      <c r="P49" s="19">
        <v>45863</v>
      </c>
      <c r="Q49" s="19">
        <v>45991</v>
      </c>
      <c r="R49" s="40"/>
      <c r="S49" s="31">
        <v>0</v>
      </c>
      <c r="T49" s="7" t="s">
        <v>41</v>
      </c>
      <c r="U49" s="38"/>
      <c r="V49" s="38"/>
      <c r="W49" s="54" t="s">
        <v>192</v>
      </c>
      <c r="X49" s="28" t="s">
        <v>576</v>
      </c>
      <c r="Y49" s="48">
        <f t="shared" ca="1" si="1"/>
        <v>31</v>
      </c>
      <c r="Z49" s="41"/>
      <c r="AA49" s="24" t="str">
        <f ca="1">IF(AND($T49&lt;&gt;"Cumplido", $Q49&lt;&gt;"", $R49=""), IF($Q49-TODAY()&lt;=Parametros!$M$2, IF($Q49-TODAY()&gt;=0, "Sí", "Vencido"), "No"), IF(AND($T49&lt;&gt;"Cumplido", $Q49&lt;&gt;"", $R49&lt;&gt;""), IF($R49&gt;$Q49, "Incumplido", "Cumplido en plazo"), ""))</f>
        <v>Vencido</v>
      </c>
      <c r="AB49" s="42">
        <v>0</v>
      </c>
      <c r="AC49" s="42" t="s">
        <v>261</v>
      </c>
      <c r="AD49" s="7"/>
      <c r="AE49" s="7"/>
      <c r="AF49" s="7"/>
      <c r="AG49" s="7"/>
      <c r="AH49" s="7"/>
      <c r="AI49" s="7" t="s">
        <v>140</v>
      </c>
      <c r="AJ49" s="38" t="s">
        <v>261</v>
      </c>
    </row>
    <row r="50" spans="1:36" s="43" customFormat="1" ht="99.95" customHeight="1" x14ac:dyDescent="0.25">
      <c r="A50" s="13" t="s">
        <v>13</v>
      </c>
      <c r="B50" s="13" t="s">
        <v>40</v>
      </c>
      <c r="C50" s="13"/>
      <c r="D50" s="23" t="s">
        <v>362</v>
      </c>
      <c r="E50" s="14" t="s">
        <v>360</v>
      </c>
      <c r="F50" s="14"/>
      <c r="G50" s="18"/>
      <c r="H50" s="13" t="s">
        <v>363</v>
      </c>
      <c r="I50" s="14" t="s">
        <v>364</v>
      </c>
      <c r="J50" s="13" t="s">
        <v>25</v>
      </c>
      <c r="K50" s="27">
        <v>1</v>
      </c>
      <c r="L50" s="16" t="s">
        <v>365</v>
      </c>
      <c r="M50" s="13"/>
      <c r="N50" s="13" t="s">
        <v>201</v>
      </c>
      <c r="O50" s="13" t="s">
        <v>252</v>
      </c>
      <c r="P50" s="19">
        <v>45863</v>
      </c>
      <c r="Q50" s="19">
        <v>46172</v>
      </c>
      <c r="R50" s="40"/>
      <c r="S50" s="31">
        <v>0</v>
      </c>
      <c r="T50" s="7" t="s">
        <v>28</v>
      </c>
      <c r="U50" s="38"/>
      <c r="V50" s="38"/>
      <c r="W50" s="54" t="s">
        <v>192</v>
      </c>
      <c r="X50" s="28" t="s">
        <v>585</v>
      </c>
      <c r="Y50" s="48">
        <f t="shared" ca="1" si="1"/>
        <v>0</v>
      </c>
      <c r="Z50" s="41"/>
      <c r="AA50" s="24" t="str">
        <f ca="1">IF(AND($T50&lt;&gt;"Cumplido", $Q50&lt;&gt;"", $R50=""), IF($Q50-TODAY()&lt;=Parametros!$M$2, IF($Q50-TODAY()&gt;=0, "Sí", "Vencido"), "No"), IF(AND($T50&lt;&gt;"Cumplido", $Q50&lt;&gt;"", $R50&lt;&gt;""), IF($R50&gt;$Q50, "Incumplido", "Cumplido en plazo"), ""))</f>
        <v>No</v>
      </c>
      <c r="AB50" s="42">
        <v>0</v>
      </c>
      <c r="AC50" s="42" t="s">
        <v>261</v>
      </c>
      <c r="AD50" s="7"/>
      <c r="AE50" s="7"/>
      <c r="AF50" s="7"/>
      <c r="AG50" s="7"/>
      <c r="AH50" s="7"/>
      <c r="AI50" s="7" t="s">
        <v>140</v>
      </c>
      <c r="AJ50" s="38" t="s">
        <v>261</v>
      </c>
    </row>
    <row r="51" spans="1:36" s="43" customFormat="1" ht="99.95" customHeight="1" x14ac:dyDescent="0.25">
      <c r="A51" s="13" t="s">
        <v>13</v>
      </c>
      <c r="B51" s="13" t="s">
        <v>40</v>
      </c>
      <c r="C51" s="13"/>
      <c r="D51" s="23" t="s">
        <v>366</v>
      </c>
      <c r="E51" s="14" t="s">
        <v>367</v>
      </c>
      <c r="F51" s="14"/>
      <c r="G51" s="18"/>
      <c r="H51" s="13" t="s">
        <v>368</v>
      </c>
      <c r="I51" s="14" t="s">
        <v>369</v>
      </c>
      <c r="J51" s="13" t="s">
        <v>25</v>
      </c>
      <c r="K51" s="27">
        <v>1</v>
      </c>
      <c r="L51" s="16" t="s">
        <v>370</v>
      </c>
      <c r="M51" s="13"/>
      <c r="N51" s="13" t="s">
        <v>201</v>
      </c>
      <c r="O51" s="13" t="s">
        <v>252</v>
      </c>
      <c r="P51" s="19">
        <v>45863</v>
      </c>
      <c r="Q51" s="19">
        <v>46081</v>
      </c>
      <c r="R51" s="40"/>
      <c r="S51" s="31">
        <v>0</v>
      </c>
      <c r="T51" s="7" t="s">
        <v>28</v>
      </c>
      <c r="U51" s="38"/>
      <c r="V51" s="38"/>
      <c r="W51" s="54" t="s">
        <v>192</v>
      </c>
      <c r="X51" s="28" t="s">
        <v>585</v>
      </c>
      <c r="Y51" s="48">
        <f t="shared" ca="1" si="1"/>
        <v>0</v>
      </c>
      <c r="Z51" s="41"/>
      <c r="AA51" s="24" t="str">
        <f ca="1">IF(AND($T51&lt;&gt;"Cumplido", $Q51&lt;&gt;"", $R51=""), IF($Q51-TODAY()&lt;=Parametros!$M$2, IF($Q51-TODAY()&gt;=0, "Sí", "Vencido"), "No"), IF(AND($T51&lt;&gt;"Cumplido", $Q51&lt;&gt;"", $R51&lt;&gt;""), IF($R51&gt;$Q51, "Incumplido", "Cumplido en plazo"), ""))</f>
        <v>Sí</v>
      </c>
      <c r="AB51" s="42">
        <v>0</v>
      </c>
      <c r="AC51" s="42" t="s">
        <v>261</v>
      </c>
      <c r="AD51" s="7"/>
      <c r="AE51" s="7"/>
      <c r="AF51" s="7"/>
      <c r="AG51" s="7"/>
      <c r="AH51" s="7"/>
      <c r="AI51" s="7" t="s">
        <v>140</v>
      </c>
      <c r="AJ51" s="38" t="s">
        <v>261</v>
      </c>
    </row>
    <row r="52" spans="1:36" s="43" customFormat="1" ht="99.95" customHeight="1" x14ac:dyDescent="0.25">
      <c r="A52" s="13" t="s">
        <v>13</v>
      </c>
      <c r="B52" s="13" t="s">
        <v>40</v>
      </c>
      <c r="C52" s="13"/>
      <c r="D52" s="23" t="s">
        <v>371</v>
      </c>
      <c r="E52" s="14" t="s">
        <v>372</v>
      </c>
      <c r="F52" s="14"/>
      <c r="G52" s="18"/>
      <c r="H52" s="13" t="s">
        <v>373</v>
      </c>
      <c r="I52" s="14" t="s">
        <v>374</v>
      </c>
      <c r="J52" s="13" t="s">
        <v>25</v>
      </c>
      <c r="K52" s="27">
        <v>2</v>
      </c>
      <c r="L52" s="16" t="s">
        <v>375</v>
      </c>
      <c r="M52" s="13"/>
      <c r="N52" s="13" t="s">
        <v>146</v>
      </c>
      <c r="O52" s="13" t="s">
        <v>155</v>
      </c>
      <c r="P52" s="19">
        <v>45870</v>
      </c>
      <c r="Q52" s="19">
        <v>46203</v>
      </c>
      <c r="R52" s="40"/>
      <c r="S52" s="31">
        <v>0</v>
      </c>
      <c r="T52" s="7" t="s">
        <v>35</v>
      </c>
      <c r="U52" s="38"/>
      <c r="V52" s="38"/>
      <c r="W52" s="59" t="s">
        <v>534</v>
      </c>
      <c r="X52" s="53" t="s">
        <v>533</v>
      </c>
      <c r="Y52" s="48">
        <f t="shared" ca="1" si="1"/>
        <v>0</v>
      </c>
      <c r="Z52" s="41"/>
      <c r="AA52" s="24" t="str">
        <f ca="1">IF(AND($T52&lt;&gt;"Cumplido", $Q52&lt;&gt;"", $R52=""), IF($Q52-TODAY()&lt;=Parametros!$M$2, IF($Q52-TODAY()&gt;=0, "Sí", "Vencido"), "No"), IF(AND($T52&lt;&gt;"Cumplido", $Q52&lt;&gt;"", $R52&lt;&gt;""), IF($R52&gt;$Q52, "Incumplido", "Cumplido en plazo"), ""))</f>
        <v>No</v>
      </c>
      <c r="AB52" s="42">
        <v>0</v>
      </c>
      <c r="AC52" s="42" t="s">
        <v>261</v>
      </c>
      <c r="AD52" s="7"/>
      <c r="AE52" s="7"/>
      <c r="AF52" s="7"/>
      <c r="AG52" s="7"/>
      <c r="AH52" s="7"/>
      <c r="AI52" s="7" t="s">
        <v>140</v>
      </c>
      <c r="AJ52" s="38" t="s">
        <v>261</v>
      </c>
    </row>
    <row r="53" spans="1:36" s="43" customFormat="1" ht="99.95" customHeight="1" x14ac:dyDescent="0.25">
      <c r="A53" s="13" t="s">
        <v>13</v>
      </c>
      <c r="B53" s="13" t="s">
        <v>40</v>
      </c>
      <c r="C53" s="13"/>
      <c r="D53" s="23" t="s">
        <v>376</v>
      </c>
      <c r="E53" s="14" t="s">
        <v>377</v>
      </c>
      <c r="F53" s="14"/>
      <c r="G53" s="18"/>
      <c r="H53" s="13" t="s">
        <v>378</v>
      </c>
      <c r="I53" s="14" t="s">
        <v>379</v>
      </c>
      <c r="J53" s="13" t="s">
        <v>25</v>
      </c>
      <c r="K53" s="27">
        <v>3</v>
      </c>
      <c r="L53" s="16" t="s">
        <v>241</v>
      </c>
      <c r="M53" s="13"/>
      <c r="N53" s="13" t="s">
        <v>201</v>
      </c>
      <c r="O53" s="13" t="s">
        <v>252</v>
      </c>
      <c r="P53" s="19">
        <v>45863</v>
      </c>
      <c r="Q53" s="19">
        <v>46203</v>
      </c>
      <c r="R53" s="40"/>
      <c r="S53" s="31">
        <v>0</v>
      </c>
      <c r="T53" s="7" t="s">
        <v>28</v>
      </c>
      <c r="U53" s="38"/>
      <c r="V53" s="38"/>
      <c r="W53" s="54" t="s">
        <v>192</v>
      </c>
      <c r="X53" s="28" t="s">
        <v>586</v>
      </c>
      <c r="Y53" s="48">
        <f t="shared" ca="1" si="1"/>
        <v>0</v>
      </c>
      <c r="Z53" s="41"/>
      <c r="AA53" s="24" t="str">
        <f ca="1">IF(AND($T53&lt;&gt;"Cumplido", $Q53&lt;&gt;"", $R53=""), IF($Q53-TODAY()&lt;=Parametros!$M$2, IF($Q53-TODAY()&gt;=0, "Sí", "Vencido"), "No"), IF(AND($T53&lt;&gt;"Cumplido", $Q53&lt;&gt;"", $R53&lt;&gt;""), IF($R53&gt;$Q53, "Incumplido", "Cumplido en plazo"), ""))</f>
        <v>No</v>
      </c>
      <c r="AB53" s="42">
        <v>0</v>
      </c>
      <c r="AC53" s="42" t="s">
        <v>261</v>
      </c>
      <c r="AD53" s="7"/>
      <c r="AE53" s="7"/>
      <c r="AF53" s="7"/>
      <c r="AG53" s="7"/>
      <c r="AH53" s="7"/>
      <c r="AI53" s="7" t="s">
        <v>140</v>
      </c>
      <c r="AJ53" s="38" t="s">
        <v>261</v>
      </c>
    </row>
    <row r="54" spans="1:36" s="43" customFormat="1" ht="99.95" customHeight="1" x14ac:dyDescent="0.25">
      <c r="A54" s="13" t="s">
        <v>13</v>
      </c>
      <c r="B54" s="13" t="s">
        <v>40</v>
      </c>
      <c r="C54" s="13"/>
      <c r="D54" s="23" t="s">
        <v>376</v>
      </c>
      <c r="E54" s="14" t="s">
        <v>380</v>
      </c>
      <c r="F54" s="14"/>
      <c r="G54" s="18"/>
      <c r="H54" s="13" t="s">
        <v>381</v>
      </c>
      <c r="I54" s="14" t="s">
        <v>382</v>
      </c>
      <c r="J54" s="13" t="s">
        <v>25</v>
      </c>
      <c r="K54" s="27">
        <v>8</v>
      </c>
      <c r="L54" s="16"/>
      <c r="M54" s="13"/>
      <c r="N54" s="13" t="s">
        <v>146</v>
      </c>
      <c r="O54" s="13" t="s">
        <v>155</v>
      </c>
      <c r="P54" s="19">
        <v>45852</v>
      </c>
      <c r="Q54" s="19">
        <v>46112</v>
      </c>
      <c r="R54" s="40"/>
      <c r="S54" s="31">
        <f>1/8</f>
        <v>0.125</v>
      </c>
      <c r="T54" s="7" t="s">
        <v>28</v>
      </c>
      <c r="U54" s="38"/>
      <c r="V54" s="38"/>
      <c r="W54" s="59" t="s">
        <v>536</v>
      </c>
      <c r="X54" s="53" t="s">
        <v>535</v>
      </c>
      <c r="Y54" s="48">
        <f t="shared" ca="1" si="1"/>
        <v>0</v>
      </c>
      <c r="Z54" s="41"/>
      <c r="AA54" s="24" t="str">
        <f ca="1">IF(AND($T54&lt;&gt;"Cumplido", $Q54&lt;&gt;"", $R54=""), IF($Q54-TODAY()&lt;=Parametros!$M$2, IF($Q54-TODAY()&gt;=0, "Sí", "Vencido"), "No"), IF(AND($T54&lt;&gt;"Cumplido", $Q54&lt;&gt;"", $R54&lt;&gt;""), IF($R54&gt;$Q54, "Incumplido", "Cumplido en plazo"), ""))</f>
        <v>No</v>
      </c>
      <c r="AB54" s="42">
        <f>1/8</f>
        <v>0.125</v>
      </c>
      <c r="AC54" s="42" t="s">
        <v>261</v>
      </c>
      <c r="AD54" s="7"/>
      <c r="AE54" s="7"/>
      <c r="AF54" s="7"/>
      <c r="AG54" s="7"/>
      <c r="AH54" s="7"/>
      <c r="AI54" s="7" t="s">
        <v>140</v>
      </c>
      <c r="AJ54" s="38" t="s">
        <v>261</v>
      </c>
    </row>
    <row r="55" spans="1:36" s="43" customFormat="1" ht="99.95" customHeight="1" x14ac:dyDescent="0.25">
      <c r="A55" s="13" t="s">
        <v>13</v>
      </c>
      <c r="B55" s="13" t="s">
        <v>40</v>
      </c>
      <c r="C55" s="13"/>
      <c r="D55" s="23" t="s">
        <v>383</v>
      </c>
      <c r="E55" s="14" t="s">
        <v>384</v>
      </c>
      <c r="F55" s="14"/>
      <c r="G55" s="18"/>
      <c r="H55" s="13" t="s">
        <v>385</v>
      </c>
      <c r="I55" s="14" t="s">
        <v>386</v>
      </c>
      <c r="J55" s="13" t="s">
        <v>25</v>
      </c>
      <c r="K55" s="27">
        <v>12</v>
      </c>
      <c r="L55" s="16" t="s">
        <v>387</v>
      </c>
      <c r="M55" s="13"/>
      <c r="N55" s="13" t="s">
        <v>146</v>
      </c>
      <c r="O55" s="13" t="s">
        <v>155</v>
      </c>
      <c r="P55" s="19">
        <v>45852</v>
      </c>
      <c r="Q55" s="19">
        <v>46216</v>
      </c>
      <c r="R55" s="40"/>
      <c r="S55" s="31">
        <f>1/12</f>
        <v>8.3333333333333329E-2</v>
      </c>
      <c r="T55" s="7" t="s">
        <v>28</v>
      </c>
      <c r="U55" s="38"/>
      <c r="V55" s="38"/>
      <c r="W55" s="59" t="s">
        <v>538</v>
      </c>
      <c r="X55" s="53" t="s">
        <v>537</v>
      </c>
      <c r="Y55" s="48">
        <f t="shared" ca="1" si="1"/>
        <v>0</v>
      </c>
      <c r="Z55" s="41"/>
      <c r="AA55" s="24" t="str">
        <f ca="1">IF(AND($T55&lt;&gt;"Cumplido", $Q55&lt;&gt;"", $R55=""), IF($Q55-TODAY()&lt;=Parametros!$M$2, IF($Q55-TODAY()&gt;=0, "Sí", "Vencido"), "No"), IF(AND($T55&lt;&gt;"Cumplido", $Q55&lt;&gt;"", $R55&lt;&gt;""), IF($R55&gt;$Q55, "Incumplido", "Cumplido en plazo"), ""))</f>
        <v>No</v>
      </c>
      <c r="AB55" s="42">
        <v>0</v>
      </c>
      <c r="AC55" s="42" t="s">
        <v>261</v>
      </c>
      <c r="AD55" s="7"/>
      <c r="AE55" s="7"/>
      <c r="AF55" s="7"/>
      <c r="AG55" s="7"/>
      <c r="AH55" s="7"/>
      <c r="AI55" s="7" t="s">
        <v>140</v>
      </c>
      <c r="AJ55" s="38" t="s">
        <v>261</v>
      </c>
    </row>
    <row r="56" spans="1:36" s="43" customFormat="1" ht="99.95" customHeight="1" x14ac:dyDescent="0.25">
      <c r="A56" s="13" t="s">
        <v>13</v>
      </c>
      <c r="B56" s="13" t="s">
        <v>40</v>
      </c>
      <c r="C56" s="13"/>
      <c r="D56" s="23" t="s">
        <v>388</v>
      </c>
      <c r="E56" s="14" t="s">
        <v>389</v>
      </c>
      <c r="F56" s="14"/>
      <c r="G56" s="18"/>
      <c r="H56" s="13" t="s">
        <v>390</v>
      </c>
      <c r="I56" s="14" t="s">
        <v>391</v>
      </c>
      <c r="J56" s="13" t="s">
        <v>25</v>
      </c>
      <c r="K56" s="27">
        <v>1</v>
      </c>
      <c r="L56" s="16" t="s">
        <v>392</v>
      </c>
      <c r="M56" s="13"/>
      <c r="N56" s="13" t="s">
        <v>146</v>
      </c>
      <c r="O56" s="13" t="s">
        <v>155</v>
      </c>
      <c r="P56" s="19">
        <v>45852</v>
      </c>
      <c r="Q56" s="19">
        <v>46203</v>
      </c>
      <c r="R56" s="40"/>
      <c r="S56" s="31">
        <v>0.1</v>
      </c>
      <c r="T56" s="7" t="s">
        <v>35</v>
      </c>
      <c r="U56" s="38"/>
      <c r="V56" s="38"/>
      <c r="W56" s="59" t="s">
        <v>540</v>
      </c>
      <c r="X56" s="53" t="s">
        <v>539</v>
      </c>
      <c r="Y56" s="48">
        <f t="shared" ca="1" si="1"/>
        <v>0</v>
      </c>
      <c r="Z56" s="41"/>
      <c r="AA56" s="24" t="str">
        <f ca="1">IF(AND($T56&lt;&gt;"Cumplido", $Q56&lt;&gt;"", $R56=""), IF($Q56-TODAY()&lt;=Parametros!$M$2, IF($Q56-TODAY()&gt;=0, "Sí", "Vencido"), "No"), IF(AND($T56&lt;&gt;"Cumplido", $Q56&lt;&gt;"", $R56&lt;&gt;""), IF($R56&gt;$Q56, "Incumplido", "Cumplido en plazo"), ""))</f>
        <v>No</v>
      </c>
      <c r="AB56" s="42">
        <v>0.1</v>
      </c>
      <c r="AC56" s="42" t="s">
        <v>261</v>
      </c>
      <c r="AD56" s="7"/>
      <c r="AE56" s="7"/>
      <c r="AF56" s="7"/>
      <c r="AG56" s="7"/>
      <c r="AH56" s="7"/>
      <c r="AI56" s="7" t="s">
        <v>140</v>
      </c>
      <c r="AJ56" s="38" t="s">
        <v>261</v>
      </c>
    </row>
    <row r="57" spans="1:36" s="43" customFormat="1" ht="99.95" customHeight="1" x14ac:dyDescent="0.25">
      <c r="A57" s="13" t="s">
        <v>13</v>
      </c>
      <c r="B57" s="13" t="s">
        <v>40</v>
      </c>
      <c r="C57" s="13"/>
      <c r="D57" s="23" t="s">
        <v>393</v>
      </c>
      <c r="E57" s="14" t="s">
        <v>394</v>
      </c>
      <c r="F57" s="14"/>
      <c r="G57" s="18"/>
      <c r="H57" s="13" t="s">
        <v>395</v>
      </c>
      <c r="I57" s="14" t="s">
        <v>396</v>
      </c>
      <c r="J57" s="13" t="s">
        <v>25</v>
      </c>
      <c r="K57" s="27">
        <v>1</v>
      </c>
      <c r="L57" s="16" t="s">
        <v>397</v>
      </c>
      <c r="M57" s="13"/>
      <c r="N57" s="13" t="s">
        <v>146</v>
      </c>
      <c r="O57" s="13" t="s">
        <v>155</v>
      </c>
      <c r="P57" s="19">
        <v>45852</v>
      </c>
      <c r="Q57" s="19">
        <v>45960</v>
      </c>
      <c r="R57" s="19">
        <v>45960</v>
      </c>
      <c r="S57" s="31">
        <v>1</v>
      </c>
      <c r="T57" s="7" t="s">
        <v>15</v>
      </c>
      <c r="U57" s="38"/>
      <c r="V57" s="38"/>
      <c r="W57" s="59" t="s">
        <v>542</v>
      </c>
      <c r="X57" s="60" t="s">
        <v>541</v>
      </c>
      <c r="Y57" s="48">
        <f t="shared" ca="1" si="1"/>
        <v>0</v>
      </c>
      <c r="Z57" s="41"/>
      <c r="AA57" s="24" t="str">
        <f ca="1">IF(AND($T57&lt;&gt;"Cumplido", $Q57&lt;&gt;"", $R57=""), IF($Q57-TODAY()&lt;=Parametros!$M$2, IF($Q57-TODAY()&gt;=0, "Sí", "Vencido"), "No"), IF(AND($T57&lt;&gt;"Cumplido", $Q57&lt;&gt;"", $R57&lt;&gt;""), IF($R57&gt;$Q57, "Incumplido", "Cumplido en plazo"), ""))</f>
        <v>Cumplido en plazo</v>
      </c>
      <c r="AB57" s="42">
        <v>1</v>
      </c>
      <c r="AC57" s="42">
        <v>1</v>
      </c>
      <c r="AD57" s="7" t="s">
        <v>65</v>
      </c>
      <c r="AE57" s="7" t="s">
        <v>65</v>
      </c>
      <c r="AF57" s="7" t="s">
        <v>65</v>
      </c>
      <c r="AG57" s="7" t="s">
        <v>65</v>
      </c>
      <c r="AH57" s="7" t="s">
        <v>65</v>
      </c>
      <c r="AI57" s="57" t="s">
        <v>134</v>
      </c>
      <c r="AJ57" s="38" t="s">
        <v>261</v>
      </c>
    </row>
    <row r="58" spans="1:36" s="43" customFormat="1" ht="99.95" customHeight="1" x14ac:dyDescent="0.25">
      <c r="A58" s="13" t="s">
        <v>13</v>
      </c>
      <c r="B58" s="13" t="s">
        <v>40</v>
      </c>
      <c r="C58" s="13"/>
      <c r="D58" s="23" t="s">
        <v>398</v>
      </c>
      <c r="E58" s="14" t="s">
        <v>399</v>
      </c>
      <c r="F58" s="14"/>
      <c r="G58" s="18"/>
      <c r="H58" s="13" t="s">
        <v>400</v>
      </c>
      <c r="I58" s="14" t="s">
        <v>401</v>
      </c>
      <c r="J58" s="13" t="s">
        <v>25</v>
      </c>
      <c r="K58" s="27">
        <v>11</v>
      </c>
      <c r="L58" s="16" t="s">
        <v>402</v>
      </c>
      <c r="M58" s="13"/>
      <c r="N58" s="13" t="s">
        <v>146</v>
      </c>
      <c r="O58" s="13" t="s">
        <v>155</v>
      </c>
      <c r="P58" s="19">
        <v>45852</v>
      </c>
      <c r="Q58" s="19">
        <v>46203</v>
      </c>
      <c r="R58" s="40"/>
      <c r="S58" s="31">
        <f>3/11</f>
        <v>0.27272727272727271</v>
      </c>
      <c r="T58" s="7" t="s">
        <v>259</v>
      </c>
      <c r="U58" s="38"/>
      <c r="V58" s="38"/>
      <c r="W58" s="59" t="s">
        <v>544</v>
      </c>
      <c r="X58" s="53" t="s">
        <v>543</v>
      </c>
      <c r="Y58" s="48">
        <f t="shared" ca="1" si="1"/>
        <v>0</v>
      </c>
      <c r="Z58" s="41"/>
      <c r="AA58" s="24" t="str">
        <f ca="1">IF(AND($T58&lt;&gt;"Cumplido", $Q58&lt;&gt;"", $R58=""), IF($Q58-TODAY()&lt;=Parametros!$M$2, IF($Q58-TODAY()&gt;=0, "Sí", "Vencido"), "No"), IF(AND($T58&lt;&gt;"Cumplido", $Q58&lt;&gt;"", $R58&lt;&gt;""), IF($R58&gt;$Q58, "Incumplido", "Cumplido en plazo"), ""))</f>
        <v>No</v>
      </c>
      <c r="AB58" s="42">
        <f>3/11</f>
        <v>0.27272727272727271</v>
      </c>
      <c r="AC58" s="42" t="s">
        <v>261</v>
      </c>
      <c r="AD58" s="7"/>
      <c r="AE58" s="7"/>
      <c r="AF58" s="7"/>
      <c r="AG58" s="7"/>
      <c r="AH58" s="7"/>
      <c r="AI58" s="7" t="s">
        <v>140</v>
      </c>
      <c r="AJ58" s="38" t="s">
        <v>261</v>
      </c>
    </row>
    <row r="59" spans="1:36" s="43" customFormat="1" ht="99.95" customHeight="1" x14ac:dyDescent="0.25">
      <c r="A59" s="13" t="s">
        <v>13</v>
      </c>
      <c r="B59" s="13" t="s">
        <v>40</v>
      </c>
      <c r="C59" s="13"/>
      <c r="D59" s="23" t="s">
        <v>403</v>
      </c>
      <c r="E59" s="14" t="s">
        <v>404</v>
      </c>
      <c r="F59" s="14"/>
      <c r="G59" s="18"/>
      <c r="H59" s="13" t="s">
        <v>405</v>
      </c>
      <c r="I59" s="14" t="s">
        <v>406</v>
      </c>
      <c r="J59" s="13" t="s">
        <v>25</v>
      </c>
      <c r="K59" s="27">
        <v>2</v>
      </c>
      <c r="L59" s="16" t="s">
        <v>407</v>
      </c>
      <c r="M59" s="13"/>
      <c r="N59" s="13" t="s">
        <v>146</v>
      </c>
      <c r="O59" s="13" t="s">
        <v>155</v>
      </c>
      <c r="P59" s="19">
        <v>45852</v>
      </c>
      <c r="Q59" s="19">
        <v>46112</v>
      </c>
      <c r="R59" s="40"/>
      <c r="S59" s="31">
        <v>0</v>
      </c>
      <c r="T59" s="7" t="s">
        <v>259</v>
      </c>
      <c r="U59" s="38"/>
      <c r="V59" s="38"/>
      <c r="W59" s="59" t="s">
        <v>546</v>
      </c>
      <c r="X59" s="53" t="s">
        <v>545</v>
      </c>
      <c r="Y59" s="48">
        <f t="shared" ca="1" si="1"/>
        <v>0</v>
      </c>
      <c r="Z59" s="41"/>
      <c r="AA59" s="24" t="str">
        <f ca="1">IF(AND($T59&lt;&gt;"Cumplido", $Q59&lt;&gt;"", $R59=""), IF($Q59-TODAY()&lt;=Parametros!$M$2, IF($Q59-TODAY()&gt;=0, "Sí", "Vencido"), "No"), IF(AND($T59&lt;&gt;"Cumplido", $Q59&lt;&gt;"", $R59&lt;&gt;""), IF($R59&gt;$Q59, "Incumplido", "Cumplido en plazo"), ""))</f>
        <v>No</v>
      </c>
      <c r="AB59" s="42">
        <v>0</v>
      </c>
      <c r="AC59" s="42" t="s">
        <v>261</v>
      </c>
      <c r="AD59" s="7"/>
      <c r="AE59" s="7"/>
      <c r="AF59" s="7"/>
      <c r="AG59" s="7"/>
      <c r="AH59" s="7"/>
      <c r="AI59" s="7" t="s">
        <v>140</v>
      </c>
      <c r="AJ59" s="38" t="s">
        <v>261</v>
      </c>
    </row>
    <row r="60" spans="1:36" s="43" customFormat="1" ht="99.95" customHeight="1" x14ac:dyDescent="0.25">
      <c r="A60" s="13" t="s">
        <v>13</v>
      </c>
      <c r="B60" s="13" t="s">
        <v>40</v>
      </c>
      <c r="C60" s="13"/>
      <c r="D60" s="23" t="s">
        <v>403</v>
      </c>
      <c r="E60" s="14" t="s">
        <v>408</v>
      </c>
      <c r="F60" s="14"/>
      <c r="G60" s="18"/>
      <c r="H60" s="13" t="s">
        <v>409</v>
      </c>
      <c r="I60" s="14" t="s">
        <v>410</v>
      </c>
      <c r="J60" s="13" t="s">
        <v>25</v>
      </c>
      <c r="K60" s="27">
        <v>1</v>
      </c>
      <c r="L60" s="16" t="s">
        <v>411</v>
      </c>
      <c r="M60" s="13"/>
      <c r="N60" s="13" t="s">
        <v>146</v>
      </c>
      <c r="O60" s="13" t="s">
        <v>155</v>
      </c>
      <c r="P60" s="19">
        <v>45852</v>
      </c>
      <c r="Q60" s="19">
        <v>46112</v>
      </c>
      <c r="R60" s="40"/>
      <c r="S60" s="31">
        <v>0</v>
      </c>
      <c r="T60" s="7" t="s">
        <v>35</v>
      </c>
      <c r="U60" s="38"/>
      <c r="V60" s="38"/>
      <c r="W60" s="59" t="s">
        <v>192</v>
      </c>
      <c r="X60" s="53" t="s">
        <v>568</v>
      </c>
      <c r="Y60" s="48">
        <f t="shared" ca="1" si="1"/>
        <v>0</v>
      </c>
      <c r="Z60" s="41"/>
      <c r="AA60" s="24" t="str">
        <f ca="1">IF(AND($T60&lt;&gt;"Cumplido", $Q60&lt;&gt;"", $R60=""), IF($Q60-TODAY()&lt;=Parametros!$M$2, IF($Q60-TODAY()&gt;=0, "Sí", "Vencido"), "No"), IF(AND($T60&lt;&gt;"Cumplido", $Q60&lt;&gt;"", $R60&lt;&gt;""), IF($R60&gt;$Q60, "Incumplido", "Cumplido en plazo"), ""))</f>
        <v>No</v>
      </c>
      <c r="AB60" s="42">
        <v>0</v>
      </c>
      <c r="AC60" s="42" t="s">
        <v>261</v>
      </c>
      <c r="AD60" s="7"/>
      <c r="AE60" s="7"/>
      <c r="AF60" s="7"/>
      <c r="AG60" s="7"/>
      <c r="AH60" s="7"/>
      <c r="AI60" s="7" t="s">
        <v>140</v>
      </c>
      <c r="AJ60" s="38" t="s">
        <v>261</v>
      </c>
    </row>
    <row r="61" spans="1:36" s="43" customFormat="1" ht="99.95" customHeight="1" x14ac:dyDescent="0.25">
      <c r="A61" s="13" t="s">
        <v>13</v>
      </c>
      <c r="B61" s="13" t="s">
        <v>40</v>
      </c>
      <c r="C61" s="13"/>
      <c r="D61" s="23" t="s">
        <v>412</v>
      </c>
      <c r="E61" s="14" t="s">
        <v>413</v>
      </c>
      <c r="F61" s="14"/>
      <c r="G61" s="18"/>
      <c r="H61" s="13" t="s">
        <v>414</v>
      </c>
      <c r="I61" s="14" t="s">
        <v>415</v>
      </c>
      <c r="J61" s="13" t="s">
        <v>25</v>
      </c>
      <c r="K61" s="27">
        <v>11</v>
      </c>
      <c r="L61" s="16" t="s">
        <v>402</v>
      </c>
      <c r="M61" s="13"/>
      <c r="N61" s="13" t="s">
        <v>146</v>
      </c>
      <c r="O61" s="13" t="s">
        <v>155</v>
      </c>
      <c r="P61" s="19">
        <v>45852</v>
      </c>
      <c r="Q61" s="19">
        <v>46203</v>
      </c>
      <c r="R61" s="40"/>
      <c r="S61" s="31">
        <f>3/11</f>
        <v>0.27272727272727271</v>
      </c>
      <c r="T61" s="7" t="s">
        <v>259</v>
      </c>
      <c r="U61" s="38"/>
      <c r="V61" s="38"/>
      <c r="W61" s="59" t="s">
        <v>544</v>
      </c>
      <c r="X61" s="53" t="s">
        <v>543</v>
      </c>
      <c r="Y61" s="48">
        <f t="shared" ca="1" si="1"/>
        <v>0</v>
      </c>
      <c r="Z61" s="41"/>
      <c r="AA61" s="24" t="str">
        <f ca="1">IF(AND($T61&lt;&gt;"Cumplido", $Q61&lt;&gt;"", $R61=""), IF($Q61-TODAY()&lt;=Parametros!$M$2, IF($Q61-TODAY()&gt;=0, "Sí", "Vencido"), "No"), IF(AND($T61&lt;&gt;"Cumplido", $Q61&lt;&gt;"", $R61&lt;&gt;""), IF($R61&gt;$Q61, "Incumplido", "Cumplido en plazo"), ""))</f>
        <v>No</v>
      </c>
      <c r="AB61" s="42">
        <f>3/11</f>
        <v>0.27272727272727271</v>
      </c>
      <c r="AC61" s="42" t="s">
        <v>261</v>
      </c>
      <c r="AD61" s="7"/>
      <c r="AE61" s="7"/>
      <c r="AF61" s="7"/>
      <c r="AG61" s="7"/>
      <c r="AH61" s="7"/>
      <c r="AI61" s="7" t="s">
        <v>140</v>
      </c>
      <c r="AJ61" s="38" t="s">
        <v>261</v>
      </c>
    </row>
    <row r="62" spans="1:36" s="43" customFormat="1" ht="99.95" customHeight="1" x14ac:dyDescent="0.25">
      <c r="A62" s="13" t="s">
        <v>13</v>
      </c>
      <c r="B62" s="13" t="s">
        <v>40</v>
      </c>
      <c r="C62" s="13"/>
      <c r="D62" s="23" t="s">
        <v>416</v>
      </c>
      <c r="E62" s="14" t="s">
        <v>417</v>
      </c>
      <c r="F62" s="14"/>
      <c r="G62" s="18"/>
      <c r="H62" s="13" t="s">
        <v>418</v>
      </c>
      <c r="I62" s="14" t="s">
        <v>419</v>
      </c>
      <c r="J62" s="13" t="s">
        <v>25</v>
      </c>
      <c r="K62" s="27">
        <v>11</v>
      </c>
      <c r="L62" s="16" t="s">
        <v>420</v>
      </c>
      <c r="M62" s="13"/>
      <c r="N62" s="13" t="s">
        <v>146</v>
      </c>
      <c r="O62" s="13" t="s">
        <v>155</v>
      </c>
      <c r="P62" s="19">
        <v>45852</v>
      </c>
      <c r="Q62" s="19">
        <v>46203</v>
      </c>
      <c r="R62" s="40"/>
      <c r="S62" s="31">
        <f>3/11</f>
        <v>0.27272727272727271</v>
      </c>
      <c r="T62" s="7" t="s">
        <v>259</v>
      </c>
      <c r="U62" s="38"/>
      <c r="V62" s="38"/>
      <c r="W62" s="59" t="s">
        <v>544</v>
      </c>
      <c r="X62" s="53" t="s">
        <v>543</v>
      </c>
      <c r="Y62" s="48">
        <f t="shared" ca="1" si="1"/>
        <v>0</v>
      </c>
      <c r="Z62" s="41"/>
      <c r="AA62" s="24" t="str">
        <f ca="1">IF(AND($T62&lt;&gt;"Cumplido", $Q62&lt;&gt;"", $R62=""), IF($Q62-TODAY()&lt;=Parametros!$M$2, IF($Q62-TODAY()&gt;=0, "Sí", "Vencido"), "No"), IF(AND($T62&lt;&gt;"Cumplido", $Q62&lt;&gt;"", $R62&lt;&gt;""), IF($R62&gt;$Q62, "Incumplido", "Cumplido en plazo"), ""))</f>
        <v>No</v>
      </c>
      <c r="AB62" s="42">
        <f>3/11</f>
        <v>0.27272727272727271</v>
      </c>
      <c r="AC62" s="42" t="s">
        <v>261</v>
      </c>
      <c r="AD62" s="7"/>
      <c r="AE62" s="7"/>
      <c r="AF62" s="7"/>
      <c r="AG62" s="7"/>
      <c r="AH62" s="7"/>
      <c r="AI62" s="7" t="s">
        <v>140</v>
      </c>
      <c r="AJ62" s="38" t="s">
        <v>261</v>
      </c>
    </row>
    <row r="63" spans="1:36" s="43" customFormat="1" ht="99.95" customHeight="1" x14ac:dyDescent="0.25">
      <c r="A63" s="13" t="s">
        <v>13</v>
      </c>
      <c r="B63" s="13" t="s">
        <v>40</v>
      </c>
      <c r="C63" s="13"/>
      <c r="D63" s="23" t="s">
        <v>421</v>
      </c>
      <c r="E63" s="14" t="s">
        <v>422</v>
      </c>
      <c r="F63" s="14"/>
      <c r="G63" s="18"/>
      <c r="H63" s="13" t="s">
        <v>423</v>
      </c>
      <c r="I63" s="14" t="s">
        <v>424</v>
      </c>
      <c r="J63" s="13" t="s">
        <v>25</v>
      </c>
      <c r="K63" s="27">
        <v>11</v>
      </c>
      <c r="L63" s="16" t="s">
        <v>402</v>
      </c>
      <c r="M63" s="13"/>
      <c r="N63" s="13" t="s">
        <v>146</v>
      </c>
      <c r="O63" s="13" t="s">
        <v>155</v>
      </c>
      <c r="P63" s="19">
        <v>45852</v>
      </c>
      <c r="Q63" s="19">
        <v>46203</v>
      </c>
      <c r="R63" s="40"/>
      <c r="S63" s="31">
        <f>3/11</f>
        <v>0.27272727272727271</v>
      </c>
      <c r="T63" s="7" t="s">
        <v>259</v>
      </c>
      <c r="U63" s="38"/>
      <c r="V63" s="38"/>
      <c r="W63" s="59" t="s">
        <v>544</v>
      </c>
      <c r="X63" s="53" t="s">
        <v>543</v>
      </c>
      <c r="Y63" s="48">
        <f t="shared" ca="1" si="1"/>
        <v>0</v>
      </c>
      <c r="Z63" s="41"/>
      <c r="AA63" s="24" t="str">
        <f ca="1">IF(AND($T63&lt;&gt;"Cumplido", $Q63&lt;&gt;"", $R63=""), IF($Q63-TODAY()&lt;=Parametros!$M$2, IF($Q63-TODAY()&gt;=0, "Sí", "Vencido"), "No"), IF(AND($T63&lt;&gt;"Cumplido", $Q63&lt;&gt;"", $R63&lt;&gt;""), IF($R63&gt;$Q63, "Incumplido", "Cumplido en plazo"), ""))</f>
        <v>No</v>
      </c>
      <c r="AB63" s="42">
        <f>3/11</f>
        <v>0.27272727272727271</v>
      </c>
      <c r="AC63" s="42" t="s">
        <v>261</v>
      </c>
      <c r="AD63" s="7"/>
      <c r="AE63" s="7"/>
      <c r="AF63" s="7"/>
      <c r="AG63" s="7"/>
      <c r="AH63" s="7"/>
      <c r="AI63" s="7" t="s">
        <v>140</v>
      </c>
      <c r="AJ63" s="38" t="s">
        <v>261</v>
      </c>
    </row>
    <row r="64" spans="1:36" s="43" customFormat="1" ht="99.95" customHeight="1" x14ac:dyDescent="0.25">
      <c r="A64" s="13" t="s">
        <v>13</v>
      </c>
      <c r="B64" s="13" t="s">
        <v>40</v>
      </c>
      <c r="C64" s="13"/>
      <c r="D64" s="23" t="s">
        <v>425</v>
      </c>
      <c r="E64" s="14" t="s">
        <v>426</v>
      </c>
      <c r="F64" s="14"/>
      <c r="G64" s="18"/>
      <c r="H64" s="13" t="s">
        <v>427</v>
      </c>
      <c r="I64" s="14" t="s">
        <v>424</v>
      </c>
      <c r="J64" s="13" t="s">
        <v>25</v>
      </c>
      <c r="K64" s="27">
        <v>11</v>
      </c>
      <c r="L64" s="16" t="s">
        <v>402</v>
      </c>
      <c r="M64" s="13"/>
      <c r="N64" s="13" t="s">
        <v>146</v>
      </c>
      <c r="O64" s="13" t="s">
        <v>155</v>
      </c>
      <c r="P64" s="19">
        <v>45852</v>
      </c>
      <c r="Q64" s="19">
        <v>46203</v>
      </c>
      <c r="R64" s="40"/>
      <c r="S64" s="31">
        <f>3/11</f>
        <v>0.27272727272727271</v>
      </c>
      <c r="T64" s="7" t="s">
        <v>259</v>
      </c>
      <c r="U64" s="38"/>
      <c r="V64" s="38"/>
      <c r="W64" s="59" t="s">
        <v>544</v>
      </c>
      <c r="X64" s="53" t="s">
        <v>543</v>
      </c>
      <c r="Y64" s="48">
        <f t="shared" ca="1" si="1"/>
        <v>0</v>
      </c>
      <c r="Z64" s="41"/>
      <c r="AA64" s="24" t="str">
        <f ca="1">IF(AND($T64&lt;&gt;"Cumplido", $Q64&lt;&gt;"", $R64=""), IF($Q64-TODAY()&lt;=Parametros!$M$2, IF($Q64-TODAY()&gt;=0, "Sí", "Vencido"), "No"), IF(AND($T64&lt;&gt;"Cumplido", $Q64&lt;&gt;"", $R64&lt;&gt;""), IF($R64&gt;$Q64, "Incumplido", "Cumplido en plazo"), ""))</f>
        <v>No</v>
      </c>
      <c r="AB64" s="42">
        <f>3/11</f>
        <v>0.27272727272727271</v>
      </c>
      <c r="AC64" s="42" t="s">
        <v>261</v>
      </c>
      <c r="AD64" s="7"/>
      <c r="AE64" s="7"/>
      <c r="AF64" s="7"/>
      <c r="AG64" s="7"/>
      <c r="AH64" s="7"/>
      <c r="AI64" s="7" t="s">
        <v>140</v>
      </c>
      <c r="AJ64" s="38" t="s">
        <v>261</v>
      </c>
    </row>
    <row r="65" spans="1:36" s="43" customFormat="1" ht="99.95" customHeight="1" x14ac:dyDescent="0.25">
      <c r="A65" s="13" t="s">
        <v>13</v>
      </c>
      <c r="B65" s="13" t="s">
        <v>40</v>
      </c>
      <c r="C65" s="13"/>
      <c r="D65" s="23" t="s">
        <v>428</v>
      </c>
      <c r="E65" s="14" t="s">
        <v>429</v>
      </c>
      <c r="F65" s="14"/>
      <c r="G65" s="18"/>
      <c r="H65" s="13" t="s">
        <v>430</v>
      </c>
      <c r="I65" s="14" t="s">
        <v>431</v>
      </c>
      <c r="J65" s="13" t="s">
        <v>25</v>
      </c>
      <c r="K65" s="27">
        <v>1</v>
      </c>
      <c r="L65" s="16" t="s">
        <v>432</v>
      </c>
      <c r="M65" s="13"/>
      <c r="N65" s="13" t="s">
        <v>146</v>
      </c>
      <c r="O65" s="13" t="s">
        <v>155</v>
      </c>
      <c r="P65" s="19">
        <v>45852</v>
      </c>
      <c r="Q65" s="19">
        <v>46112</v>
      </c>
      <c r="R65" s="40"/>
      <c r="S65" s="31">
        <v>0</v>
      </c>
      <c r="T65" s="7" t="s">
        <v>259</v>
      </c>
      <c r="U65" s="38"/>
      <c r="V65" s="38"/>
      <c r="W65" s="59" t="s">
        <v>546</v>
      </c>
      <c r="X65" s="53" t="s">
        <v>547</v>
      </c>
      <c r="Y65" s="48">
        <f t="shared" ca="1" si="1"/>
        <v>0</v>
      </c>
      <c r="Z65" s="41"/>
      <c r="AA65" s="24" t="str">
        <f ca="1">IF(AND($T65&lt;&gt;"Cumplido", $Q65&lt;&gt;"", $R65=""), IF($Q65-TODAY()&lt;=Parametros!$M$2, IF($Q65-TODAY()&gt;=0, "Sí", "Vencido"), "No"), IF(AND($T65&lt;&gt;"Cumplido", $Q65&lt;&gt;"", $R65&lt;&gt;""), IF($R65&gt;$Q65, "Incumplido", "Cumplido en plazo"), ""))</f>
        <v>No</v>
      </c>
      <c r="AB65" s="42">
        <v>0</v>
      </c>
      <c r="AC65" s="42" t="s">
        <v>261</v>
      </c>
      <c r="AD65" s="7"/>
      <c r="AE65" s="7"/>
      <c r="AF65" s="7"/>
      <c r="AG65" s="7"/>
      <c r="AH65" s="7"/>
      <c r="AI65" s="7" t="s">
        <v>140</v>
      </c>
      <c r="AJ65" s="38" t="s">
        <v>261</v>
      </c>
    </row>
    <row r="66" spans="1:36" s="43" customFormat="1" ht="99.95" customHeight="1" x14ac:dyDescent="0.25">
      <c r="A66" s="13" t="s">
        <v>13</v>
      </c>
      <c r="B66" s="13" t="s">
        <v>40</v>
      </c>
      <c r="C66" s="13"/>
      <c r="D66" s="23" t="s">
        <v>428</v>
      </c>
      <c r="E66" s="14" t="s">
        <v>429</v>
      </c>
      <c r="F66" s="14"/>
      <c r="G66" s="18"/>
      <c r="H66" s="13" t="s">
        <v>433</v>
      </c>
      <c r="I66" s="14" t="s">
        <v>434</v>
      </c>
      <c r="J66" s="13" t="s">
        <v>25</v>
      </c>
      <c r="K66" s="27">
        <v>1</v>
      </c>
      <c r="L66" s="16" t="s">
        <v>432</v>
      </c>
      <c r="M66" s="13"/>
      <c r="N66" s="13" t="s">
        <v>146</v>
      </c>
      <c r="O66" s="13" t="s">
        <v>155</v>
      </c>
      <c r="P66" s="19">
        <v>45852</v>
      </c>
      <c r="Q66" s="19">
        <v>46112</v>
      </c>
      <c r="R66" s="40"/>
      <c r="S66" s="31">
        <v>0</v>
      </c>
      <c r="T66" s="7" t="s">
        <v>259</v>
      </c>
      <c r="U66" s="38"/>
      <c r="V66" s="38"/>
      <c r="W66" s="59" t="s">
        <v>546</v>
      </c>
      <c r="X66" s="53" t="s">
        <v>547</v>
      </c>
      <c r="Y66" s="48">
        <f t="shared" ca="1" si="1"/>
        <v>0</v>
      </c>
      <c r="Z66" s="41"/>
      <c r="AA66" s="24" t="str">
        <f ca="1">IF(AND($T66&lt;&gt;"Cumplido", $Q66&lt;&gt;"", $R66=""), IF($Q66-TODAY()&lt;=Parametros!$M$2, IF($Q66-TODAY()&gt;=0, "Sí", "Vencido"), "No"), IF(AND($T66&lt;&gt;"Cumplido", $Q66&lt;&gt;"", $R66&lt;&gt;""), IF($R66&gt;$Q66, "Incumplido", "Cumplido en plazo"), ""))</f>
        <v>No</v>
      </c>
      <c r="AB66" s="42">
        <v>0</v>
      </c>
      <c r="AC66" s="42" t="s">
        <v>261</v>
      </c>
      <c r="AD66" s="7"/>
      <c r="AE66" s="7"/>
      <c r="AF66" s="7"/>
      <c r="AG66" s="7"/>
      <c r="AH66" s="7"/>
      <c r="AI66" s="7" t="s">
        <v>140</v>
      </c>
      <c r="AJ66" s="38" t="s">
        <v>261</v>
      </c>
    </row>
    <row r="67" spans="1:36" s="43" customFormat="1" ht="99.95" customHeight="1" x14ac:dyDescent="0.25">
      <c r="A67" s="13" t="s">
        <v>13</v>
      </c>
      <c r="B67" s="13" t="s">
        <v>40</v>
      </c>
      <c r="C67" s="13"/>
      <c r="D67" s="23" t="s">
        <v>435</v>
      </c>
      <c r="E67" s="14" t="s">
        <v>436</v>
      </c>
      <c r="F67" s="14"/>
      <c r="G67" s="18"/>
      <c r="H67" s="13" t="s">
        <v>437</v>
      </c>
      <c r="I67" s="14" t="s">
        <v>438</v>
      </c>
      <c r="J67" s="13" t="s">
        <v>25</v>
      </c>
      <c r="K67" s="27">
        <v>11</v>
      </c>
      <c r="L67" s="16" t="s">
        <v>439</v>
      </c>
      <c r="M67" s="13"/>
      <c r="N67" s="13" t="s">
        <v>146</v>
      </c>
      <c r="O67" s="13" t="s">
        <v>155</v>
      </c>
      <c r="P67" s="19">
        <v>45852</v>
      </c>
      <c r="Q67" s="19">
        <v>46203</v>
      </c>
      <c r="R67" s="40"/>
      <c r="S67" s="31">
        <f>3/11</f>
        <v>0.27272727272727271</v>
      </c>
      <c r="T67" s="7" t="s">
        <v>259</v>
      </c>
      <c r="U67" s="38"/>
      <c r="V67" s="38"/>
      <c r="W67" s="59" t="s">
        <v>544</v>
      </c>
      <c r="X67" s="53" t="s">
        <v>543</v>
      </c>
      <c r="Y67" s="48">
        <f t="shared" ca="1" si="1"/>
        <v>0</v>
      </c>
      <c r="Z67" s="41"/>
      <c r="AA67" s="24" t="str">
        <f ca="1">IF(AND($T67&lt;&gt;"Cumplido", $Q67&lt;&gt;"", $R67=""), IF($Q67-TODAY()&lt;=Parametros!$M$2, IF($Q67-TODAY()&gt;=0, "Sí", "Vencido"), "No"), IF(AND($T67&lt;&gt;"Cumplido", $Q67&lt;&gt;"", $R67&lt;&gt;""), IF($R67&gt;$Q67, "Incumplido", "Cumplido en plazo"), ""))</f>
        <v>No</v>
      </c>
      <c r="AB67" s="42">
        <f>3/11</f>
        <v>0.27272727272727271</v>
      </c>
      <c r="AC67" s="42" t="s">
        <v>261</v>
      </c>
      <c r="AD67" s="7"/>
      <c r="AE67" s="7"/>
      <c r="AF67" s="7"/>
      <c r="AG67" s="7"/>
      <c r="AH67" s="7"/>
      <c r="AI67" s="7" t="s">
        <v>140</v>
      </c>
      <c r="AJ67" s="38" t="s">
        <v>261</v>
      </c>
    </row>
    <row r="68" spans="1:36" s="43" customFormat="1" ht="99.95" customHeight="1" x14ac:dyDescent="0.25">
      <c r="A68" s="13" t="s">
        <v>13</v>
      </c>
      <c r="B68" s="13" t="s">
        <v>40</v>
      </c>
      <c r="C68" s="13"/>
      <c r="D68" s="23" t="s">
        <v>440</v>
      </c>
      <c r="E68" s="14" t="s">
        <v>441</v>
      </c>
      <c r="F68" s="14"/>
      <c r="G68" s="18"/>
      <c r="H68" s="13" t="s">
        <v>442</v>
      </c>
      <c r="I68" s="14" t="s">
        <v>443</v>
      </c>
      <c r="J68" s="13" t="s">
        <v>25</v>
      </c>
      <c r="K68" s="27">
        <v>11</v>
      </c>
      <c r="L68" s="16" t="s">
        <v>439</v>
      </c>
      <c r="M68" s="13"/>
      <c r="N68" s="13" t="s">
        <v>146</v>
      </c>
      <c r="O68" s="13" t="s">
        <v>155</v>
      </c>
      <c r="P68" s="19">
        <v>45852</v>
      </c>
      <c r="Q68" s="19">
        <v>46203</v>
      </c>
      <c r="R68" s="40"/>
      <c r="S68" s="31">
        <f>3/11</f>
        <v>0.27272727272727271</v>
      </c>
      <c r="T68" s="7" t="s">
        <v>259</v>
      </c>
      <c r="U68" s="38"/>
      <c r="V68" s="38"/>
      <c r="W68" s="59" t="s">
        <v>544</v>
      </c>
      <c r="X68" s="53" t="s">
        <v>543</v>
      </c>
      <c r="Y68" s="48">
        <f t="shared" ca="1" si="1"/>
        <v>0</v>
      </c>
      <c r="Z68" s="41"/>
      <c r="AA68" s="24" t="str">
        <f ca="1">IF(AND($T68&lt;&gt;"Cumplido", $Q68&lt;&gt;"", $R68=""), IF($Q68-TODAY()&lt;=Parametros!$M$2, IF($Q68-TODAY()&gt;=0, "Sí", "Vencido"), "No"), IF(AND($T68&lt;&gt;"Cumplido", $Q68&lt;&gt;"", $R68&lt;&gt;""), IF($R68&gt;$Q68, "Incumplido", "Cumplido en plazo"), ""))</f>
        <v>No</v>
      </c>
      <c r="AB68" s="42">
        <f>3/11</f>
        <v>0.27272727272727271</v>
      </c>
      <c r="AC68" s="42" t="s">
        <v>261</v>
      </c>
      <c r="AD68" s="7"/>
      <c r="AE68" s="7"/>
      <c r="AF68" s="7"/>
      <c r="AG68" s="7"/>
      <c r="AH68" s="7"/>
      <c r="AI68" s="7" t="s">
        <v>140</v>
      </c>
      <c r="AJ68" s="38" t="s">
        <v>261</v>
      </c>
    </row>
    <row r="69" spans="1:36" s="43" customFormat="1" ht="99.95" customHeight="1" x14ac:dyDescent="0.25">
      <c r="A69" s="13" t="s">
        <v>13</v>
      </c>
      <c r="B69" s="13" t="s">
        <v>40</v>
      </c>
      <c r="C69" s="13"/>
      <c r="D69" s="23" t="s">
        <v>444</v>
      </c>
      <c r="E69" s="14" t="s">
        <v>445</v>
      </c>
      <c r="F69" s="14"/>
      <c r="G69" s="18"/>
      <c r="H69" s="13" t="s">
        <v>446</v>
      </c>
      <c r="I69" s="14" t="s">
        <v>447</v>
      </c>
      <c r="J69" s="13" t="s">
        <v>25</v>
      </c>
      <c r="K69" s="27">
        <v>11</v>
      </c>
      <c r="L69" s="16" t="s">
        <v>402</v>
      </c>
      <c r="M69" s="13"/>
      <c r="N69" s="13" t="s">
        <v>146</v>
      </c>
      <c r="O69" s="13" t="s">
        <v>155</v>
      </c>
      <c r="P69" s="19">
        <v>45852</v>
      </c>
      <c r="Q69" s="19">
        <v>46203</v>
      </c>
      <c r="R69" s="40"/>
      <c r="S69" s="31">
        <f>3/11</f>
        <v>0.27272727272727271</v>
      </c>
      <c r="T69" s="7" t="s">
        <v>259</v>
      </c>
      <c r="U69" s="38"/>
      <c r="V69" s="38"/>
      <c r="W69" s="59" t="s">
        <v>544</v>
      </c>
      <c r="X69" s="53" t="s">
        <v>543</v>
      </c>
      <c r="Y69" s="48">
        <f t="shared" ref="Y69:Y82" ca="1" si="2">IF(AND($R69="",$Q69&lt;&gt;""), MAX(0, TODAY()-$Q69), IF(AND($R69&lt;&gt;"", $Q69&lt;&gt;""), MAX(0, $R69-$Q69), ""))</f>
        <v>0</v>
      </c>
      <c r="Z69" s="41"/>
      <c r="AA69" s="24" t="str">
        <f ca="1">IF(AND($T69&lt;&gt;"Cumplido", $Q69&lt;&gt;"", $R69=""), IF($Q69-TODAY()&lt;=Parametros!$M$2, IF($Q69-TODAY()&gt;=0, "Sí", "Vencido"), "No"), IF(AND($T69&lt;&gt;"Cumplido", $Q69&lt;&gt;"", $R69&lt;&gt;""), IF($R69&gt;$Q69, "Incumplido", "Cumplido en plazo"), ""))</f>
        <v>No</v>
      </c>
      <c r="AB69" s="42">
        <f>3/11</f>
        <v>0.27272727272727271</v>
      </c>
      <c r="AC69" s="42" t="s">
        <v>261</v>
      </c>
      <c r="AD69" s="7"/>
      <c r="AE69" s="7"/>
      <c r="AF69" s="7"/>
      <c r="AG69" s="7"/>
      <c r="AH69" s="7"/>
      <c r="AI69" s="7" t="s">
        <v>140</v>
      </c>
      <c r="AJ69" s="38" t="s">
        <v>261</v>
      </c>
    </row>
    <row r="70" spans="1:36" s="43" customFormat="1" ht="99.95" customHeight="1" x14ac:dyDescent="0.25">
      <c r="A70" s="13" t="s">
        <v>13</v>
      </c>
      <c r="B70" s="13" t="s">
        <v>40</v>
      </c>
      <c r="C70" s="13"/>
      <c r="D70" s="23" t="s">
        <v>448</v>
      </c>
      <c r="E70" s="14" t="s">
        <v>449</v>
      </c>
      <c r="F70" s="14"/>
      <c r="G70" s="18"/>
      <c r="H70" s="13" t="s">
        <v>450</v>
      </c>
      <c r="I70" s="14" t="s">
        <v>451</v>
      </c>
      <c r="J70" s="13" t="s">
        <v>25</v>
      </c>
      <c r="K70" s="27">
        <v>1</v>
      </c>
      <c r="L70" s="16" t="s">
        <v>452</v>
      </c>
      <c r="M70" s="13"/>
      <c r="N70" s="13" t="s">
        <v>146</v>
      </c>
      <c r="O70" s="13" t="s">
        <v>155</v>
      </c>
      <c r="P70" s="19">
        <v>45852</v>
      </c>
      <c r="Q70" s="19">
        <v>46203</v>
      </c>
      <c r="R70" s="40"/>
      <c r="S70" s="31">
        <v>0.5</v>
      </c>
      <c r="T70" s="7" t="s">
        <v>259</v>
      </c>
      <c r="U70" s="38"/>
      <c r="V70" s="38"/>
      <c r="W70" s="59" t="s">
        <v>549</v>
      </c>
      <c r="X70" s="53" t="s">
        <v>548</v>
      </c>
      <c r="Y70" s="48">
        <f t="shared" ca="1" si="2"/>
        <v>0</v>
      </c>
      <c r="Z70" s="41"/>
      <c r="AA70" s="24" t="str">
        <f ca="1">IF(AND($T70&lt;&gt;"Cumplido", $Q70&lt;&gt;"", $R70=""), IF($Q70-TODAY()&lt;=Parametros!$M$2, IF($Q70-TODAY()&gt;=0, "Sí", "Vencido"), "No"), IF(AND($T70&lt;&gt;"Cumplido", $Q70&lt;&gt;"", $R70&lt;&gt;""), IF($R70&gt;$Q70, "Incumplido", "Cumplido en plazo"), ""))</f>
        <v>No</v>
      </c>
      <c r="AB70" s="42">
        <v>0.5</v>
      </c>
      <c r="AC70" s="42" t="s">
        <v>261</v>
      </c>
      <c r="AD70" s="7"/>
      <c r="AE70" s="7"/>
      <c r="AF70" s="7"/>
      <c r="AG70" s="7"/>
      <c r="AH70" s="7"/>
      <c r="AI70" s="7" t="s">
        <v>140</v>
      </c>
      <c r="AJ70" s="38" t="s">
        <v>261</v>
      </c>
    </row>
    <row r="71" spans="1:36" s="43" customFormat="1" ht="99.95" customHeight="1" x14ac:dyDescent="0.25">
      <c r="A71" s="13" t="s">
        <v>13</v>
      </c>
      <c r="B71" s="13" t="s">
        <v>40</v>
      </c>
      <c r="C71" s="13"/>
      <c r="D71" s="23" t="s">
        <v>453</v>
      </c>
      <c r="E71" s="14" t="s">
        <v>454</v>
      </c>
      <c r="F71" s="14"/>
      <c r="G71" s="18"/>
      <c r="H71" s="13" t="s">
        <v>455</v>
      </c>
      <c r="I71" s="14" t="s">
        <v>456</v>
      </c>
      <c r="J71" s="13" t="s">
        <v>25</v>
      </c>
      <c r="K71" s="27">
        <v>1</v>
      </c>
      <c r="L71" s="16" t="s">
        <v>457</v>
      </c>
      <c r="M71" s="13"/>
      <c r="N71" s="13" t="s">
        <v>146</v>
      </c>
      <c r="O71" s="13" t="s">
        <v>155</v>
      </c>
      <c r="P71" s="19">
        <v>45852</v>
      </c>
      <c r="Q71" s="19">
        <v>46203</v>
      </c>
      <c r="R71" s="40"/>
      <c r="S71" s="31">
        <v>0</v>
      </c>
      <c r="T71" s="7" t="s">
        <v>35</v>
      </c>
      <c r="U71" s="38"/>
      <c r="V71" s="38"/>
      <c r="W71" s="59" t="s">
        <v>542</v>
      </c>
      <c r="X71" s="53" t="s">
        <v>550</v>
      </c>
      <c r="Y71" s="48">
        <f t="shared" ca="1" si="2"/>
        <v>0</v>
      </c>
      <c r="Z71" s="41"/>
      <c r="AA71" s="24" t="str">
        <f ca="1">IF(AND($T71&lt;&gt;"Cumplido", $Q71&lt;&gt;"", $R71=""), IF($Q71-TODAY()&lt;=Parametros!$M$2, IF($Q71-TODAY()&gt;=0, "Sí", "Vencido"), "No"), IF(AND($T71&lt;&gt;"Cumplido", $Q71&lt;&gt;"", $R71&lt;&gt;""), IF($R71&gt;$Q71, "Incumplido", "Cumplido en plazo"), ""))</f>
        <v>No</v>
      </c>
      <c r="AB71" s="42">
        <v>0</v>
      </c>
      <c r="AC71" s="42" t="s">
        <v>261</v>
      </c>
      <c r="AD71" s="7"/>
      <c r="AE71" s="7"/>
      <c r="AF71" s="7"/>
      <c r="AG71" s="7"/>
      <c r="AH71" s="7"/>
      <c r="AI71" s="7" t="s">
        <v>140</v>
      </c>
      <c r="AJ71" s="38" t="s">
        <v>261</v>
      </c>
    </row>
    <row r="72" spans="1:36" s="43" customFormat="1" ht="99.95" customHeight="1" x14ac:dyDescent="0.25">
      <c r="A72" s="13" t="s">
        <v>13</v>
      </c>
      <c r="B72" s="13" t="s">
        <v>40</v>
      </c>
      <c r="C72" s="13"/>
      <c r="D72" s="23" t="s">
        <v>458</v>
      </c>
      <c r="E72" s="14" t="s">
        <v>459</v>
      </c>
      <c r="F72" s="14"/>
      <c r="G72" s="18"/>
      <c r="H72" s="13" t="s">
        <v>460</v>
      </c>
      <c r="I72" s="14" t="s">
        <v>456</v>
      </c>
      <c r="J72" s="13" t="s">
        <v>25</v>
      </c>
      <c r="K72" s="27">
        <v>1</v>
      </c>
      <c r="L72" s="16" t="s">
        <v>457</v>
      </c>
      <c r="M72" s="13"/>
      <c r="N72" s="13" t="s">
        <v>146</v>
      </c>
      <c r="O72" s="13" t="s">
        <v>155</v>
      </c>
      <c r="P72" s="19">
        <v>45852</v>
      </c>
      <c r="Q72" s="19">
        <v>46203</v>
      </c>
      <c r="R72" s="40"/>
      <c r="S72" s="31">
        <v>0</v>
      </c>
      <c r="T72" s="7" t="s">
        <v>35</v>
      </c>
      <c r="U72" s="38"/>
      <c r="V72" s="38"/>
      <c r="W72" s="59" t="s">
        <v>542</v>
      </c>
      <c r="X72" s="53" t="s">
        <v>550</v>
      </c>
      <c r="Y72" s="48">
        <f t="shared" ca="1" si="2"/>
        <v>0</v>
      </c>
      <c r="Z72" s="41"/>
      <c r="AA72" s="24" t="str">
        <f ca="1">IF(AND($T72&lt;&gt;"Cumplido", $Q72&lt;&gt;"", $R72=""), IF($Q72-TODAY()&lt;=Parametros!$M$2, IF($Q72-TODAY()&gt;=0, "Sí", "Vencido"), "No"), IF(AND($T72&lt;&gt;"Cumplido", $Q72&lt;&gt;"", $R72&lt;&gt;""), IF($R72&gt;$Q72, "Incumplido", "Cumplido en plazo"), ""))</f>
        <v>No</v>
      </c>
      <c r="AB72" s="42">
        <v>0</v>
      </c>
      <c r="AC72" s="42" t="s">
        <v>261</v>
      </c>
      <c r="AD72" s="7"/>
      <c r="AE72" s="7"/>
      <c r="AF72" s="7"/>
      <c r="AG72" s="7"/>
      <c r="AH72" s="7"/>
      <c r="AI72" s="7" t="s">
        <v>140</v>
      </c>
      <c r="AJ72" s="38" t="s">
        <v>261</v>
      </c>
    </row>
    <row r="73" spans="1:36" s="43" customFormat="1" ht="99.95" customHeight="1" x14ac:dyDescent="0.25">
      <c r="A73" s="13" t="s">
        <v>13</v>
      </c>
      <c r="B73" s="13" t="s">
        <v>40</v>
      </c>
      <c r="C73" s="13"/>
      <c r="D73" s="23" t="s">
        <v>461</v>
      </c>
      <c r="E73" s="14" t="s">
        <v>462</v>
      </c>
      <c r="F73" s="14"/>
      <c r="G73" s="18"/>
      <c r="H73" s="13" t="s">
        <v>463</v>
      </c>
      <c r="I73" s="14" t="s">
        <v>451</v>
      </c>
      <c r="J73" s="13" t="s">
        <v>25</v>
      </c>
      <c r="K73" s="27">
        <v>1</v>
      </c>
      <c r="L73" s="16" t="s">
        <v>452</v>
      </c>
      <c r="M73" s="13"/>
      <c r="N73" s="13" t="s">
        <v>146</v>
      </c>
      <c r="O73" s="13" t="s">
        <v>155</v>
      </c>
      <c r="P73" s="19">
        <v>45852</v>
      </c>
      <c r="Q73" s="19">
        <v>46203</v>
      </c>
      <c r="R73" s="40"/>
      <c r="S73" s="31">
        <v>0.5</v>
      </c>
      <c r="T73" s="7" t="s">
        <v>259</v>
      </c>
      <c r="U73" s="38"/>
      <c r="V73" s="38"/>
      <c r="W73" s="59" t="s">
        <v>549</v>
      </c>
      <c r="X73" s="53" t="s">
        <v>548</v>
      </c>
      <c r="Y73" s="48">
        <f t="shared" ca="1" si="2"/>
        <v>0</v>
      </c>
      <c r="Z73" s="41"/>
      <c r="AA73" s="24" t="str">
        <f ca="1">IF(AND($T73&lt;&gt;"Cumplido", $Q73&lt;&gt;"", $R73=""), IF($Q73-TODAY()&lt;=Parametros!$M$2, IF($Q73-TODAY()&gt;=0, "Sí", "Vencido"), "No"), IF(AND($T73&lt;&gt;"Cumplido", $Q73&lt;&gt;"", $R73&lt;&gt;""), IF($R73&gt;$Q73, "Incumplido", "Cumplido en plazo"), ""))</f>
        <v>No</v>
      </c>
      <c r="AB73" s="42">
        <v>0.5</v>
      </c>
      <c r="AC73" s="42" t="s">
        <v>261</v>
      </c>
      <c r="AD73" s="7"/>
      <c r="AE73" s="7"/>
      <c r="AF73" s="7"/>
      <c r="AG73" s="7"/>
      <c r="AH73" s="7"/>
      <c r="AI73" s="7" t="s">
        <v>140</v>
      </c>
      <c r="AJ73" s="38" t="s">
        <v>261</v>
      </c>
    </row>
    <row r="74" spans="1:36" s="43" customFormat="1" ht="99.95" customHeight="1" x14ac:dyDescent="0.25">
      <c r="A74" s="13" t="s">
        <v>13</v>
      </c>
      <c r="B74" s="13" t="s">
        <v>40</v>
      </c>
      <c r="C74" s="13"/>
      <c r="D74" s="23" t="s">
        <v>464</v>
      </c>
      <c r="E74" s="14" t="s">
        <v>465</v>
      </c>
      <c r="F74" s="14"/>
      <c r="G74" s="18"/>
      <c r="H74" s="13" t="s">
        <v>466</v>
      </c>
      <c r="I74" s="14" t="s">
        <v>467</v>
      </c>
      <c r="J74" s="13" t="s">
        <v>25</v>
      </c>
      <c r="K74" s="27">
        <v>11</v>
      </c>
      <c r="L74" s="16" t="s">
        <v>402</v>
      </c>
      <c r="M74" s="13"/>
      <c r="N74" s="13" t="s">
        <v>146</v>
      </c>
      <c r="O74" s="13" t="s">
        <v>155</v>
      </c>
      <c r="P74" s="19">
        <v>45852</v>
      </c>
      <c r="Q74" s="19">
        <v>46203</v>
      </c>
      <c r="R74" s="40"/>
      <c r="S74" s="58">
        <f>3/11</f>
        <v>0.27272727272727271</v>
      </c>
      <c r="T74" s="7" t="s">
        <v>35</v>
      </c>
      <c r="U74" s="38"/>
      <c r="V74" s="38"/>
      <c r="W74" s="59" t="s">
        <v>544</v>
      </c>
      <c r="X74" s="53" t="s">
        <v>543</v>
      </c>
      <c r="Y74" s="48">
        <f t="shared" ca="1" si="2"/>
        <v>0</v>
      </c>
      <c r="Z74" s="41"/>
      <c r="AA74" s="24" t="str">
        <f ca="1">IF(AND($T74&lt;&gt;"Cumplido", $Q74&lt;&gt;"", $R74=""), IF($Q74-TODAY()&lt;=Parametros!$M$2, IF($Q74-TODAY()&gt;=0, "Sí", "Vencido"), "No"), IF(AND($T74&lt;&gt;"Cumplido", $Q74&lt;&gt;"", $R74&lt;&gt;""), IF($R74&gt;$Q74, "Incumplido", "Cumplido en plazo"), ""))</f>
        <v>No</v>
      </c>
      <c r="AB74" s="42">
        <f>3/11</f>
        <v>0.27272727272727271</v>
      </c>
      <c r="AC74" s="42" t="s">
        <v>261</v>
      </c>
      <c r="AD74" s="7"/>
      <c r="AE74" s="7"/>
      <c r="AF74" s="7"/>
      <c r="AG74" s="7"/>
      <c r="AH74" s="7"/>
      <c r="AI74" s="7" t="s">
        <v>140</v>
      </c>
      <c r="AJ74" s="38" t="s">
        <v>261</v>
      </c>
    </row>
    <row r="75" spans="1:36" s="43" customFormat="1" ht="99.95" customHeight="1" x14ac:dyDescent="0.25">
      <c r="A75" s="13" t="s">
        <v>13</v>
      </c>
      <c r="B75" s="13" t="s">
        <v>40</v>
      </c>
      <c r="C75" s="13"/>
      <c r="D75" s="23" t="s">
        <v>468</v>
      </c>
      <c r="E75" s="14" t="s">
        <v>469</v>
      </c>
      <c r="F75" s="14"/>
      <c r="G75" s="18"/>
      <c r="H75" s="13" t="s">
        <v>470</v>
      </c>
      <c r="I75" s="14" t="s">
        <v>471</v>
      </c>
      <c r="J75" s="13" t="s">
        <v>25</v>
      </c>
      <c r="K75" s="27">
        <v>11</v>
      </c>
      <c r="L75" s="16" t="s">
        <v>402</v>
      </c>
      <c r="M75" s="13"/>
      <c r="N75" s="13" t="s">
        <v>146</v>
      </c>
      <c r="O75" s="13" t="s">
        <v>155</v>
      </c>
      <c r="P75" s="19">
        <v>45852</v>
      </c>
      <c r="Q75" s="19">
        <v>46203</v>
      </c>
      <c r="R75" s="40"/>
      <c r="S75" s="58">
        <f>3/11</f>
        <v>0.27272727272727271</v>
      </c>
      <c r="T75" s="7" t="s">
        <v>35</v>
      </c>
      <c r="U75" s="38"/>
      <c r="V75" s="38"/>
      <c r="W75" s="59" t="s">
        <v>544</v>
      </c>
      <c r="X75" s="53" t="s">
        <v>543</v>
      </c>
      <c r="Y75" s="48">
        <f t="shared" ca="1" si="2"/>
        <v>0</v>
      </c>
      <c r="Z75" s="41"/>
      <c r="AA75" s="24" t="str">
        <f ca="1">IF(AND($T75&lt;&gt;"Cumplido", $Q75&lt;&gt;"", $R75=""), IF($Q75-TODAY()&lt;=Parametros!$M$2, IF($Q75-TODAY()&gt;=0, "Sí", "Vencido"), "No"), IF(AND($T75&lt;&gt;"Cumplido", $Q75&lt;&gt;"", $R75&lt;&gt;""), IF($R75&gt;$Q75, "Incumplido", "Cumplido en plazo"), ""))</f>
        <v>No</v>
      </c>
      <c r="AB75" s="42">
        <f>3/11</f>
        <v>0.27272727272727271</v>
      </c>
      <c r="AC75" s="42" t="s">
        <v>261</v>
      </c>
      <c r="AD75" s="7"/>
      <c r="AE75" s="7"/>
      <c r="AF75" s="7"/>
      <c r="AG75" s="7"/>
      <c r="AH75" s="7"/>
      <c r="AI75" s="7" t="s">
        <v>140</v>
      </c>
      <c r="AJ75" s="38" t="s">
        <v>261</v>
      </c>
    </row>
    <row r="76" spans="1:36" s="43" customFormat="1" ht="99.95" customHeight="1" x14ac:dyDescent="0.25">
      <c r="A76" s="13" t="s">
        <v>13</v>
      </c>
      <c r="B76" s="13" t="s">
        <v>40</v>
      </c>
      <c r="C76" s="13"/>
      <c r="D76" s="23" t="s">
        <v>472</v>
      </c>
      <c r="E76" s="14" t="s">
        <v>473</v>
      </c>
      <c r="F76" s="14"/>
      <c r="G76" s="18"/>
      <c r="H76" s="13" t="s">
        <v>474</v>
      </c>
      <c r="I76" s="14" t="s">
        <v>451</v>
      </c>
      <c r="J76" s="13" t="s">
        <v>25</v>
      </c>
      <c r="K76" s="27">
        <v>1</v>
      </c>
      <c r="L76" s="16" t="s">
        <v>452</v>
      </c>
      <c r="M76" s="13"/>
      <c r="N76" s="13" t="s">
        <v>146</v>
      </c>
      <c r="O76" s="13" t="s">
        <v>155</v>
      </c>
      <c r="P76" s="19">
        <v>45852</v>
      </c>
      <c r="Q76" s="19">
        <v>46203</v>
      </c>
      <c r="R76" s="40"/>
      <c r="S76" s="31">
        <v>0.5</v>
      </c>
      <c r="T76" s="7" t="s">
        <v>259</v>
      </c>
      <c r="U76" s="38"/>
      <c r="V76" s="38"/>
      <c r="W76" s="59" t="s">
        <v>549</v>
      </c>
      <c r="X76" s="53" t="s">
        <v>548</v>
      </c>
      <c r="Y76" s="48">
        <f t="shared" ca="1" si="2"/>
        <v>0</v>
      </c>
      <c r="Z76" s="41"/>
      <c r="AA76" s="24" t="str">
        <f ca="1">IF(AND($T76&lt;&gt;"Cumplido", $Q76&lt;&gt;"", $R76=""), IF($Q76-TODAY()&lt;=Parametros!$M$2, IF($Q76-TODAY()&gt;=0, "Sí", "Vencido"), "No"), IF(AND($T76&lt;&gt;"Cumplido", $Q76&lt;&gt;"", $R76&lt;&gt;""), IF($R76&gt;$Q76, "Incumplido", "Cumplido en plazo"), ""))</f>
        <v>No</v>
      </c>
      <c r="AB76" s="42">
        <v>0.5</v>
      </c>
      <c r="AC76" s="42" t="s">
        <v>261</v>
      </c>
      <c r="AD76" s="7"/>
      <c r="AE76" s="7"/>
      <c r="AF76" s="7"/>
      <c r="AG76" s="7"/>
      <c r="AH76" s="7"/>
      <c r="AI76" s="7" t="s">
        <v>140</v>
      </c>
      <c r="AJ76" s="38" t="s">
        <v>261</v>
      </c>
    </row>
    <row r="77" spans="1:36" s="43" customFormat="1" ht="99.95" customHeight="1" x14ac:dyDescent="0.25">
      <c r="A77" s="13" t="s">
        <v>13</v>
      </c>
      <c r="B77" s="13" t="s">
        <v>40</v>
      </c>
      <c r="C77" s="13" t="s">
        <v>475</v>
      </c>
      <c r="D77" s="23" t="s">
        <v>476</v>
      </c>
      <c r="E77" s="14" t="s">
        <v>477</v>
      </c>
      <c r="F77" s="14"/>
      <c r="G77" s="18"/>
      <c r="H77" s="13" t="s">
        <v>478</v>
      </c>
      <c r="I77" s="14" t="s">
        <v>479</v>
      </c>
      <c r="J77" s="13" t="s">
        <v>25</v>
      </c>
      <c r="K77" s="27">
        <v>1</v>
      </c>
      <c r="L77" s="16" t="s">
        <v>480</v>
      </c>
      <c r="M77" s="13"/>
      <c r="N77" s="13" t="s">
        <v>146</v>
      </c>
      <c r="O77" s="13" t="s">
        <v>155</v>
      </c>
      <c r="P77" s="19">
        <v>45931</v>
      </c>
      <c r="Q77" s="19">
        <v>46282</v>
      </c>
      <c r="R77" s="19">
        <v>45991</v>
      </c>
      <c r="S77" s="31">
        <v>1</v>
      </c>
      <c r="T77" s="7" t="s">
        <v>15</v>
      </c>
      <c r="U77" s="38"/>
      <c r="V77" s="38"/>
      <c r="W77" s="59" t="s">
        <v>552</v>
      </c>
      <c r="X77" s="60" t="s">
        <v>551</v>
      </c>
      <c r="Y77" s="48">
        <f t="shared" ca="1" si="2"/>
        <v>0</v>
      </c>
      <c r="Z77" s="41"/>
      <c r="AA77" s="24" t="str">
        <f ca="1">IF(AND($T77&lt;&gt;"Cumplido", $Q77&lt;&gt;"", $R77=""), IF($Q77-TODAY()&lt;=Parametros!$M$2, IF($Q77-TODAY()&gt;=0, "Sí", "Vencido"), "No"), IF(AND($T77&lt;&gt;"Cumplido", $Q77&lt;&gt;"", $R77&lt;&gt;""), IF($R77&gt;$Q77, "Incumplido", "Cumplido en plazo"), ""))</f>
        <v>Cumplido en plazo</v>
      </c>
      <c r="AB77" s="42">
        <v>1</v>
      </c>
      <c r="AC77" s="42">
        <v>1</v>
      </c>
      <c r="AD77" s="7" t="s">
        <v>65</v>
      </c>
      <c r="AE77" s="7" t="s">
        <v>65</v>
      </c>
      <c r="AF77" s="7" t="s">
        <v>65</v>
      </c>
      <c r="AG77" s="7" t="s">
        <v>65</v>
      </c>
      <c r="AH77" s="7" t="s">
        <v>65</v>
      </c>
      <c r="AI77" s="57" t="s">
        <v>134</v>
      </c>
      <c r="AJ77" s="38" t="s">
        <v>261</v>
      </c>
    </row>
    <row r="78" spans="1:36" s="43" customFormat="1" ht="99.95" customHeight="1" x14ac:dyDescent="0.25">
      <c r="A78" s="13" t="s">
        <v>13</v>
      </c>
      <c r="B78" s="13" t="s">
        <v>40</v>
      </c>
      <c r="C78" s="13" t="s">
        <v>475</v>
      </c>
      <c r="D78" s="23" t="s">
        <v>481</v>
      </c>
      <c r="E78" s="14" t="s">
        <v>482</v>
      </c>
      <c r="F78" s="14"/>
      <c r="G78" s="18"/>
      <c r="H78" s="13" t="s">
        <v>483</v>
      </c>
      <c r="I78" s="14" t="s">
        <v>484</v>
      </c>
      <c r="J78" s="13" t="s">
        <v>25</v>
      </c>
      <c r="K78" s="27">
        <v>1</v>
      </c>
      <c r="L78" s="16" t="s">
        <v>485</v>
      </c>
      <c r="M78" s="13"/>
      <c r="N78" s="13" t="s">
        <v>146</v>
      </c>
      <c r="O78" s="13" t="s">
        <v>155</v>
      </c>
      <c r="P78" s="19">
        <v>45931</v>
      </c>
      <c r="Q78" s="19">
        <v>46282</v>
      </c>
      <c r="R78" s="19">
        <v>45991</v>
      </c>
      <c r="S78" s="31">
        <v>1</v>
      </c>
      <c r="T78" s="7" t="s">
        <v>15</v>
      </c>
      <c r="U78" s="38"/>
      <c r="V78" s="38"/>
      <c r="W78" s="59" t="s">
        <v>552</v>
      </c>
      <c r="X78" s="60" t="s">
        <v>551</v>
      </c>
      <c r="Y78" s="48">
        <f t="shared" ca="1" si="2"/>
        <v>0</v>
      </c>
      <c r="Z78" s="41"/>
      <c r="AA78" s="24" t="str">
        <f ca="1">IF(AND($T78&lt;&gt;"Cumplido", $Q78&lt;&gt;"", $R78=""), IF($Q78-TODAY()&lt;=Parametros!$M$2, IF($Q78-TODAY()&gt;=0, "Sí", "Vencido"), "No"), IF(AND($T78&lt;&gt;"Cumplido", $Q78&lt;&gt;"", $R78&lt;&gt;""), IF($R78&gt;$Q78, "Incumplido", "Cumplido en plazo"), ""))</f>
        <v>Cumplido en plazo</v>
      </c>
      <c r="AB78" s="42">
        <v>1</v>
      </c>
      <c r="AC78" s="42">
        <v>1</v>
      </c>
      <c r="AD78" s="7" t="s">
        <v>65</v>
      </c>
      <c r="AE78" s="7" t="s">
        <v>65</v>
      </c>
      <c r="AF78" s="7" t="s">
        <v>65</v>
      </c>
      <c r="AG78" s="7" t="s">
        <v>65</v>
      </c>
      <c r="AH78" s="7" t="s">
        <v>65</v>
      </c>
      <c r="AI78" s="57" t="s">
        <v>134</v>
      </c>
      <c r="AJ78" s="38" t="s">
        <v>261</v>
      </c>
    </row>
    <row r="79" spans="1:36" s="43" customFormat="1" ht="99.95" customHeight="1" x14ac:dyDescent="0.25">
      <c r="A79" s="13" t="s">
        <v>13</v>
      </c>
      <c r="B79" s="13" t="s">
        <v>40</v>
      </c>
      <c r="C79" s="13" t="s">
        <v>475</v>
      </c>
      <c r="D79" s="23" t="s">
        <v>486</v>
      </c>
      <c r="E79" s="14" t="s">
        <v>487</v>
      </c>
      <c r="F79" s="14"/>
      <c r="G79" s="18"/>
      <c r="H79" s="13" t="s">
        <v>488</v>
      </c>
      <c r="I79" s="14" t="s">
        <v>489</v>
      </c>
      <c r="J79" s="13" t="s">
        <v>25</v>
      </c>
      <c r="K79" s="27">
        <v>1</v>
      </c>
      <c r="L79" s="16" t="s">
        <v>490</v>
      </c>
      <c r="M79" s="13"/>
      <c r="N79" s="13" t="s">
        <v>146</v>
      </c>
      <c r="O79" s="13" t="s">
        <v>222</v>
      </c>
      <c r="P79" s="19">
        <v>45931</v>
      </c>
      <c r="Q79" s="19">
        <v>45960</v>
      </c>
      <c r="R79" s="19">
        <v>45944</v>
      </c>
      <c r="S79" s="31">
        <v>1</v>
      </c>
      <c r="T79" s="7" t="s">
        <v>15</v>
      </c>
      <c r="U79" s="38"/>
      <c r="V79" s="38"/>
      <c r="W79" s="59" t="s">
        <v>491</v>
      </c>
      <c r="X79" s="60" t="s">
        <v>492</v>
      </c>
      <c r="Y79" s="48">
        <f t="shared" ca="1" si="2"/>
        <v>0</v>
      </c>
      <c r="Z79" s="41"/>
      <c r="AA79" s="24" t="str">
        <f ca="1">IF(AND($T79&lt;&gt;"Cumplido", $Q79&lt;&gt;"", $R79=""), IF($Q79-TODAY()&lt;=Parametros!$M$2, IF($Q79-TODAY()&gt;=0, "Sí", "Vencido"), "No"), IF(AND($T79&lt;&gt;"Cumplido", $Q79&lt;&gt;"", $R79&lt;&gt;""), IF($R79&gt;$Q79, "Incumplido", "Cumplido en plazo"), ""))</f>
        <v>Cumplido en plazo</v>
      </c>
      <c r="AB79" s="42">
        <v>1</v>
      </c>
      <c r="AC79" s="42">
        <v>1</v>
      </c>
      <c r="AD79" s="7" t="s">
        <v>65</v>
      </c>
      <c r="AE79" s="7" t="s">
        <v>65</v>
      </c>
      <c r="AF79" s="7" t="s">
        <v>65</v>
      </c>
      <c r="AG79" s="7" t="s">
        <v>65</v>
      </c>
      <c r="AH79" s="7" t="s">
        <v>65</v>
      </c>
      <c r="AI79" s="57" t="s">
        <v>134</v>
      </c>
      <c r="AJ79" s="38" t="s">
        <v>261</v>
      </c>
    </row>
    <row r="80" spans="1:36" s="43" customFormat="1" ht="99.95" customHeight="1" x14ac:dyDescent="0.25">
      <c r="A80" s="13" t="s">
        <v>13</v>
      </c>
      <c r="B80" s="13" t="s">
        <v>40</v>
      </c>
      <c r="C80" s="13" t="s">
        <v>475</v>
      </c>
      <c r="D80" s="23" t="s">
        <v>486</v>
      </c>
      <c r="E80" s="14" t="s">
        <v>493</v>
      </c>
      <c r="F80" s="14"/>
      <c r="G80" s="18"/>
      <c r="H80" s="13" t="s">
        <v>494</v>
      </c>
      <c r="I80" s="14" t="s">
        <v>495</v>
      </c>
      <c r="J80" s="13" t="s">
        <v>25</v>
      </c>
      <c r="K80" s="27">
        <v>1</v>
      </c>
      <c r="L80" s="16" t="s">
        <v>496</v>
      </c>
      <c r="M80" s="13"/>
      <c r="N80" s="13" t="s">
        <v>146</v>
      </c>
      <c r="O80" s="13" t="s">
        <v>222</v>
      </c>
      <c r="P80" s="19">
        <v>45962</v>
      </c>
      <c r="Q80" s="19">
        <v>46022</v>
      </c>
      <c r="R80" s="19"/>
      <c r="S80" s="31">
        <v>0.5</v>
      </c>
      <c r="T80" s="7" t="s">
        <v>259</v>
      </c>
      <c r="U80" s="38"/>
      <c r="V80" s="38"/>
      <c r="W80" s="59" t="s">
        <v>570</v>
      </c>
      <c r="X80" s="53" t="s">
        <v>569</v>
      </c>
      <c r="Y80" s="48">
        <f t="shared" ca="1" si="2"/>
        <v>0</v>
      </c>
      <c r="Z80" s="41"/>
      <c r="AA80" s="24" t="str">
        <f ca="1">IF(AND($T80&lt;&gt;"Cumplido", $Q80&lt;&gt;"", $R80=""), IF($Q80-TODAY()&lt;=Parametros!$M$2, IF($Q80-TODAY()&gt;=0, "Sí", "Vencido"), "No"), IF(AND($T80&lt;&gt;"Cumplido", $Q80&lt;&gt;"", $R80&lt;&gt;""), IF($R80&gt;$Q80, "Incumplido", "Cumplido en plazo"), ""))</f>
        <v>Sí</v>
      </c>
      <c r="AB80" s="42">
        <v>0.5</v>
      </c>
      <c r="AC80" s="42" t="s">
        <v>261</v>
      </c>
      <c r="AD80" s="7"/>
      <c r="AE80" s="7"/>
      <c r="AF80" s="7"/>
      <c r="AG80" s="7"/>
      <c r="AH80" s="7"/>
      <c r="AI80" s="7" t="s">
        <v>140</v>
      </c>
      <c r="AJ80" s="38" t="s">
        <v>261</v>
      </c>
    </row>
    <row r="81" spans="1:36" s="43" customFormat="1" ht="99.95" customHeight="1" x14ac:dyDescent="0.25">
      <c r="A81" s="13" t="s">
        <v>13</v>
      </c>
      <c r="B81" s="13" t="s">
        <v>40</v>
      </c>
      <c r="C81" s="13" t="s">
        <v>475</v>
      </c>
      <c r="D81" s="23" t="s">
        <v>497</v>
      </c>
      <c r="E81" s="14" t="s">
        <v>498</v>
      </c>
      <c r="F81" s="14"/>
      <c r="G81" s="18"/>
      <c r="H81" s="13" t="s">
        <v>499</v>
      </c>
      <c r="I81" s="14" t="s">
        <v>500</v>
      </c>
      <c r="J81" s="13" t="s">
        <v>25</v>
      </c>
      <c r="K81" s="27">
        <v>6</v>
      </c>
      <c r="L81" s="16" t="s">
        <v>501</v>
      </c>
      <c r="M81" s="13"/>
      <c r="N81" s="13" t="s">
        <v>146</v>
      </c>
      <c r="O81" s="13" t="s">
        <v>147</v>
      </c>
      <c r="P81" s="19">
        <v>45931</v>
      </c>
      <c r="Q81" s="19">
        <v>46203</v>
      </c>
      <c r="R81" s="19"/>
      <c r="S81" s="31">
        <v>0.33329999999999999</v>
      </c>
      <c r="T81" s="7" t="s">
        <v>259</v>
      </c>
      <c r="U81" s="38"/>
      <c r="V81" s="38"/>
      <c r="W81" s="59" t="s">
        <v>554</v>
      </c>
      <c r="X81" s="53" t="s">
        <v>553</v>
      </c>
      <c r="Y81" s="12">
        <f t="shared" ca="1" si="2"/>
        <v>0</v>
      </c>
      <c r="Z81" s="41"/>
      <c r="AA81" s="8" t="str">
        <f ca="1">IF(AND($T81&lt;&gt;"Cumplido", $Q81&lt;&gt;"", $R81=""), IF($Q81-TODAY()&lt;=Parametros!$M$2, IF($Q81-TODAY()&gt;=0, "Sí", "Vencido"), "No"), IF(AND($T81&lt;&gt;"Cumplido", $Q81&lt;&gt;"", $R81&lt;&gt;""), IF($R81&gt;$Q81, "Incumplido", "Cumplido en plazo"), ""))</f>
        <v>No</v>
      </c>
      <c r="AB81" s="42">
        <v>0.33329999999999999</v>
      </c>
      <c r="AC81" s="42" t="s">
        <v>261</v>
      </c>
      <c r="AD81" s="7"/>
      <c r="AE81" s="7"/>
      <c r="AF81" s="7"/>
      <c r="AG81" s="7"/>
      <c r="AH81" s="7"/>
      <c r="AI81" s="7" t="s">
        <v>140</v>
      </c>
      <c r="AJ81" s="38" t="s">
        <v>261</v>
      </c>
    </row>
    <row r="82" spans="1:36" s="43" customFormat="1" ht="99.95" customHeight="1" x14ac:dyDescent="0.25">
      <c r="A82" s="13" t="s">
        <v>13</v>
      </c>
      <c r="B82" s="13" t="s">
        <v>40</v>
      </c>
      <c r="C82" s="13" t="s">
        <v>475</v>
      </c>
      <c r="D82" s="23" t="s">
        <v>497</v>
      </c>
      <c r="E82" s="14" t="s">
        <v>502</v>
      </c>
      <c r="F82" s="14"/>
      <c r="G82" s="18"/>
      <c r="H82" s="13" t="s">
        <v>503</v>
      </c>
      <c r="I82" s="14" t="s">
        <v>504</v>
      </c>
      <c r="J82" s="13" t="s">
        <v>25</v>
      </c>
      <c r="K82" s="27">
        <v>10</v>
      </c>
      <c r="L82" s="16" t="s">
        <v>505</v>
      </c>
      <c r="M82" s="13"/>
      <c r="N82" s="13" t="s">
        <v>146</v>
      </c>
      <c r="O82" s="13" t="s">
        <v>147</v>
      </c>
      <c r="P82" s="19">
        <v>45931</v>
      </c>
      <c r="Q82" s="19">
        <v>46282</v>
      </c>
      <c r="R82" s="19"/>
      <c r="S82" s="31">
        <f>3/10</f>
        <v>0.3</v>
      </c>
      <c r="T82" s="7" t="s">
        <v>259</v>
      </c>
      <c r="U82" s="38"/>
      <c r="V82" s="38"/>
      <c r="W82" s="59" t="s">
        <v>556</v>
      </c>
      <c r="X82" s="53" t="s">
        <v>555</v>
      </c>
      <c r="Y82" s="48">
        <f t="shared" ca="1" si="2"/>
        <v>0</v>
      </c>
      <c r="Z82" s="41"/>
      <c r="AA82" s="24" t="str">
        <f ca="1">IF(AND($T82&lt;&gt;"Cumplido", $Q82&lt;&gt;"", $R82=""), IF($Q82-TODAY()&lt;=Parametros!$M$2, IF($Q82-TODAY()&gt;=0, "Sí", "Vencido"), "No"), IF(AND($T82&lt;&gt;"Cumplido", $Q82&lt;&gt;"", $R82&lt;&gt;""), IF($R82&gt;$Q82, "Incumplido", "Cumplido en plazo"), ""))</f>
        <v>No</v>
      </c>
      <c r="AB82" s="42">
        <f>3/10</f>
        <v>0.3</v>
      </c>
      <c r="AC82" s="42" t="s">
        <v>261</v>
      </c>
      <c r="AD82" s="7"/>
      <c r="AE82" s="7"/>
      <c r="AF82" s="7"/>
      <c r="AG82" s="7"/>
      <c r="AH82" s="7"/>
      <c r="AI82" s="7" t="s">
        <v>140</v>
      </c>
      <c r="AJ82" s="38" t="s">
        <v>261</v>
      </c>
    </row>
    <row r="83" spans="1:36" s="35" customFormat="1" ht="18.75" customHeight="1" x14ac:dyDescent="0.25">
      <c r="A83" s="13"/>
      <c r="B83" s="13"/>
      <c r="C83" s="13"/>
      <c r="D83" s="23"/>
      <c r="E83" s="20"/>
      <c r="F83" s="14"/>
      <c r="G83" s="18"/>
      <c r="H83" s="13"/>
      <c r="I83" s="14"/>
      <c r="J83" s="13"/>
      <c r="K83" s="15"/>
      <c r="L83" s="16"/>
      <c r="M83" s="13"/>
      <c r="N83" s="13"/>
      <c r="O83" s="13"/>
      <c r="P83" s="17"/>
      <c r="Q83" s="17"/>
      <c r="R83" s="36"/>
      <c r="S83" s="30"/>
      <c r="T83" s="7"/>
      <c r="U83" s="30"/>
      <c r="V83" s="30"/>
      <c r="W83" s="30"/>
      <c r="X83" s="30"/>
      <c r="Y83" s="12" t="str">
        <f t="shared" ref="Y83:Y127" ca="1" si="3">IF(AND($R83="", $Q83&lt;&gt;""), MAX(0, TODAY()-$Q83), IF(AND($R83&lt;&gt;"", $Q83&lt;&gt;""), MAX(0, $R83-$Q83), ""))</f>
        <v/>
      </c>
      <c r="Z83" s="37" t="str">
        <f>IF(OR($U83="", $V83=""), "", VLOOKUP($U83, Parametros!$I$2:$J$4, 2, FALSE) * VLOOKUP($V83, Parametros!$K$2:$L$4, 2, FALSE))</f>
        <v/>
      </c>
      <c r="AA83" s="8" t="str">
        <f ca="1">IF(AND($T83&lt;&gt;"Cumplido", $Q83&lt;&gt;"", $R83=""), IF($Q83-TODAY()&lt;=Parametros!$M$2, IF($Q83-TODAY()&gt;=0, "Sí", "Vencido"), "No"), IF(AND($T83&lt;&gt;"Cumplido", $Q83&lt;&gt;"", $R83&lt;&gt;""), IF($R83&gt;$Q83, "Incumplido", "Cumplido en plazo"), ""))</f>
        <v/>
      </c>
      <c r="AB83" s="30"/>
      <c r="AC83" s="39"/>
      <c r="AD83" s="8"/>
      <c r="AE83" s="8"/>
      <c r="AF83" s="8"/>
      <c r="AG83" s="8"/>
      <c r="AH83" s="8"/>
      <c r="AI83" s="7"/>
      <c r="AJ83" s="30"/>
    </row>
    <row r="84" spans="1:36" s="32" customFormat="1" x14ac:dyDescent="0.25">
      <c r="C84" s="52"/>
      <c r="P84" s="44"/>
      <c r="Q84" s="44"/>
      <c r="R84" s="44"/>
      <c r="T84" s="9"/>
      <c r="Y84" s="49" t="str">
        <f t="shared" ca="1" si="3"/>
        <v/>
      </c>
      <c r="Z84" s="45" t="str">
        <f>IF(OR($U84="", $V84=""), "", VLOOKUP($U84, Parametros!$I$2:$J$4, 2, FALSE) * VLOOKUP($V84, Parametros!$K$2:$L$4, 2, FALSE))</f>
        <v/>
      </c>
      <c r="AA84" s="52" t="str">
        <f ca="1">IF(AND($T84&lt;&gt;"Cumplido", $Q84&lt;&gt;"", $R84=""), IF($Q84-TODAY()&lt;=Parametros!$M$2, IF($Q84-TODAY()&gt;=0, "Sí", "Vencido"), "No"), IF(AND($T84&lt;&gt;"Cumplido", $Q84&lt;&gt;"", $R84&lt;&gt;""), IF($R84&gt;$Q84, "Incumplido", "Cumplido en plazo"), ""))</f>
        <v/>
      </c>
      <c r="AI84" s="9"/>
    </row>
    <row r="85" spans="1:36" s="32" customFormat="1" x14ac:dyDescent="0.25">
      <c r="C85" s="52"/>
      <c r="P85" s="44"/>
      <c r="Q85" s="44"/>
      <c r="R85" s="44"/>
      <c r="T85" s="9"/>
      <c r="Y85" s="49" t="str">
        <f t="shared" ca="1" si="3"/>
        <v/>
      </c>
      <c r="Z85" s="45" t="str">
        <f>IF(OR($U85="", $V85=""), "", VLOOKUP($U85, Parametros!$I$2:$J$4, 2, FALSE) * VLOOKUP($V85, Parametros!$K$2:$L$4, 2, FALSE))</f>
        <v/>
      </c>
      <c r="AA85" s="52" t="str">
        <f ca="1">IF(AND($T85&lt;&gt;"Cumplido", $Q85&lt;&gt;"", $R85=""), IF($Q85-TODAY()&lt;=Parametros!$M$2, IF($Q85-TODAY()&gt;=0, "Sí", "Vencido"), "No"), IF(AND($T85&lt;&gt;"Cumplido", $Q85&lt;&gt;"", $R85&lt;&gt;""), IF($R85&gt;$Q85, "Incumplido", "Cumplido en plazo"), ""))</f>
        <v/>
      </c>
      <c r="AI85" s="9"/>
    </row>
    <row r="86" spans="1:36" s="32" customFormat="1" x14ac:dyDescent="0.25">
      <c r="C86" s="52"/>
      <c r="P86" s="44"/>
      <c r="Q86" s="44"/>
      <c r="R86" s="44"/>
      <c r="T86" s="9"/>
      <c r="Y86" s="49" t="str">
        <f t="shared" ca="1" si="3"/>
        <v/>
      </c>
      <c r="Z86" s="45" t="str">
        <f>IF(OR($U86="", $V86=""), "", VLOOKUP($U86, Parametros!$I$2:$J$4, 2, FALSE) * VLOOKUP($V86, Parametros!$K$2:$L$4, 2, FALSE))</f>
        <v/>
      </c>
      <c r="AA86" s="52" t="str">
        <f ca="1">IF(AND($T86&lt;&gt;"Cumplido", $Q86&lt;&gt;"", $R86=""), IF($Q86-TODAY()&lt;=Parametros!$M$2, IF($Q86-TODAY()&gt;=0, "Sí", "Vencido"), "No"), IF(AND($T86&lt;&gt;"Cumplido", $Q86&lt;&gt;"", $R86&lt;&gt;""), IF($R86&gt;$Q86, "Incumplido", "Cumplido en plazo"), ""))</f>
        <v/>
      </c>
      <c r="AI86" s="9"/>
    </row>
    <row r="87" spans="1:36" s="32" customFormat="1" x14ac:dyDescent="0.25">
      <c r="C87" s="52"/>
      <c r="P87" s="44"/>
      <c r="Q87" s="44"/>
      <c r="R87" s="44"/>
      <c r="T87" s="9"/>
      <c r="Y87" s="49" t="str">
        <f t="shared" ca="1" si="3"/>
        <v/>
      </c>
      <c r="Z87" s="45" t="str">
        <f>IF(OR($U87="", $V87=""), "", VLOOKUP($U87, Parametros!$I$2:$J$4, 2, FALSE) * VLOOKUP($V87, Parametros!$K$2:$L$4, 2, FALSE))</f>
        <v/>
      </c>
      <c r="AA87" s="52" t="str">
        <f ca="1">IF(AND($T87&lt;&gt;"Cumplido", $Q87&lt;&gt;"", $R87=""), IF($Q87-TODAY()&lt;=Parametros!$M$2, IF($Q87-TODAY()&gt;=0, "Sí", "Vencido"), "No"), IF(AND($T87&lt;&gt;"Cumplido", $Q87&lt;&gt;"", $R87&lt;&gt;""), IF($R87&gt;$Q87, "Incumplido", "Cumplido en plazo"), ""))</f>
        <v/>
      </c>
      <c r="AI87" s="9"/>
    </row>
    <row r="88" spans="1:36" s="32" customFormat="1" x14ac:dyDescent="0.25">
      <c r="C88" s="52"/>
      <c r="P88" s="44"/>
      <c r="Q88" s="44"/>
      <c r="R88" s="44"/>
      <c r="T88" s="9"/>
      <c r="Y88" s="49" t="str">
        <f t="shared" ca="1" si="3"/>
        <v/>
      </c>
      <c r="Z88" s="45" t="str">
        <f>IF(OR($U88="", $V88=""), "", VLOOKUP($U88, Parametros!$I$2:$J$4, 2, FALSE) * VLOOKUP($V88, Parametros!$K$2:$L$4, 2, FALSE))</f>
        <v/>
      </c>
      <c r="AA88" s="52" t="str">
        <f ca="1">IF(AND($T88&lt;&gt;"Cumplido", $Q88&lt;&gt;"", $R88=""), IF($Q88-TODAY()&lt;=Parametros!$M$2, IF($Q88-TODAY()&gt;=0, "Sí", "Vencido"), "No"), IF(AND($T88&lt;&gt;"Cumplido", $Q88&lt;&gt;"", $R88&lt;&gt;""), IF($R88&gt;$Q88, "Incumplido", "Cumplido en plazo"), ""))</f>
        <v/>
      </c>
      <c r="AI88" s="9"/>
    </row>
    <row r="89" spans="1:36" s="32" customFormat="1" x14ac:dyDescent="0.25">
      <c r="C89" s="52"/>
      <c r="P89" s="44"/>
      <c r="Q89" s="44"/>
      <c r="R89" s="44"/>
      <c r="T89" s="9"/>
      <c r="Y89" s="49" t="str">
        <f t="shared" ca="1" si="3"/>
        <v/>
      </c>
      <c r="Z89" s="45" t="str">
        <f>IF(OR($U89="", $V89=""), "", VLOOKUP($U89, Parametros!$I$2:$J$4, 2, FALSE) * VLOOKUP($V89, Parametros!$K$2:$L$4, 2, FALSE))</f>
        <v/>
      </c>
      <c r="AA89" s="52" t="str">
        <f ca="1">IF(AND($T89&lt;&gt;"Cumplido", $Q89&lt;&gt;"", $R89=""), IF($Q89-TODAY()&lt;=Parametros!$M$2, IF($Q89-TODAY()&gt;=0, "Sí", "Vencido"), "No"), IF(AND($T89&lt;&gt;"Cumplido", $Q89&lt;&gt;"", $R89&lt;&gt;""), IF($R89&gt;$Q89, "Incumplido", "Cumplido en plazo"), ""))</f>
        <v/>
      </c>
      <c r="AI89" s="9"/>
    </row>
    <row r="90" spans="1:36" s="32" customFormat="1" x14ac:dyDescent="0.25">
      <c r="C90" s="52"/>
      <c r="P90" s="44"/>
      <c r="Q90" s="44"/>
      <c r="R90" s="44"/>
      <c r="T90" s="9"/>
      <c r="Y90" s="49" t="str">
        <f t="shared" ca="1" si="3"/>
        <v/>
      </c>
      <c r="Z90" s="45" t="str">
        <f>IF(OR($U90="", $V90=""), "", VLOOKUP($U90, Parametros!$I$2:$J$4, 2, FALSE) * VLOOKUP($V90, Parametros!$K$2:$L$4, 2, FALSE))</f>
        <v/>
      </c>
      <c r="AA90" s="52" t="str">
        <f ca="1">IF(AND($T90&lt;&gt;"Cumplido", $Q90&lt;&gt;"", $R90=""), IF($Q90-TODAY()&lt;=Parametros!$M$2, IF($Q90-TODAY()&gt;=0, "Sí", "Vencido"), "No"), IF(AND($T90&lt;&gt;"Cumplido", $Q90&lt;&gt;"", $R90&lt;&gt;""), IF($R90&gt;$Q90, "Incumplido", "Cumplido en plazo"), ""))</f>
        <v/>
      </c>
      <c r="AI90" s="9"/>
    </row>
    <row r="91" spans="1:36" s="32" customFormat="1" x14ac:dyDescent="0.25">
      <c r="C91" s="52"/>
      <c r="P91" s="44"/>
      <c r="Q91" s="44"/>
      <c r="R91" s="44"/>
      <c r="T91" s="9"/>
      <c r="Y91" s="49" t="str">
        <f t="shared" ca="1" si="3"/>
        <v/>
      </c>
      <c r="Z91" s="45" t="str">
        <f>IF(OR($U91="", $V91=""), "", VLOOKUP($U91, Parametros!$I$2:$J$4, 2, FALSE) * VLOOKUP($V91, Parametros!$K$2:$L$4, 2, FALSE))</f>
        <v/>
      </c>
      <c r="AA91" s="52" t="str">
        <f ca="1">IF(AND($T91&lt;&gt;"Cumplido", $Q91&lt;&gt;"", $R91=""), IF($Q91-TODAY()&lt;=Parametros!$M$2, IF($Q91-TODAY()&gt;=0, "Sí", "Vencido"), "No"), IF(AND($T91&lt;&gt;"Cumplido", $Q91&lt;&gt;"", $R91&lt;&gt;""), IF($R91&gt;$Q91, "Incumplido", "Cumplido en plazo"), ""))</f>
        <v/>
      </c>
      <c r="AI91" s="9"/>
    </row>
    <row r="92" spans="1:36" s="32" customFormat="1" x14ac:dyDescent="0.25">
      <c r="C92" s="52"/>
      <c r="P92" s="44"/>
      <c r="Q92" s="44"/>
      <c r="R92" s="44"/>
      <c r="T92" s="9"/>
      <c r="Y92" s="49" t="str">
        <f t="shared" ca="1" si="3"/>
        <v/>
      </c>
      <c r="Z92" s="45" t="str">
        <f>IF(OR($U92="", $V92=""), "", VLOOKUP($U92, Parametros!$I$2:$J$4, 2, FALSE) * VLOOKUP($V92, Parametros!$K$2:$L$4, 2, FALSE))</f>
        <v/>
      </c>
      <c r="AA92" s="52" t="str">
        <f ca="1">IF(AND($T92&lt;&gt;"Cumplido", $Q92&lt;&gt;"", $R92=""), IF($Q92-TODAY()&lt;=Parametros!$M$2, IF($Q92-TODAY()&gt;=0, "Sí", "Vencido"), "No"), IF(AND($T92&lt;&gt;"Cumplido", $Q92&lt;&gt;"", $R92&lt;&gt;""), IF($R92&gt;$Q92, "Incumplido", "Cumplido en plazo"), ""))</f>
        <v/>
      </c>
      <c r="AI92" s="9"/>
    </row>
    <row r="93" spans="1:36" s="32" customFormat="1" x14ac:dyDescent="0.25">
      <c r="C93" s="52"/>
      <c r="P93" s="44"/>
      <c r="Q93" s="44"/>
      <c r="R93" s="44"/>
      <c r="T93" s="9"/>
      <c r="Y93" s="49" t="str">
        <f t="shared" ca="1" si="3"/>
        <v/>
      </c>
      <c r="Z93" s="45" t="str">
        <f>IF(OR($U93="", $V93=""), "", VLOOKUP($U93, Parametros!$I$2:$J$4, 2, FALSE) * VLOOKUP($V93, Parametros!$K$2:$L$4, 2, FALSE))</f>
        <v/>
      </c>
      <c r="AA93" s="52" t="str">
        <f ca="1">IF(AND($T93&lt;&gt;"Cumplido", $Q93&lt;&gt;"", $R93=""), IF($Q93-TODAY()&lt;=Parametros!$M$2, IF($Q93-TODAY()&gt;=0, "Sí", "Vencido"), "No"), IF(AND($T93&lt;&gt;"Cumplido", $Q93&lt;&gt;"", $R93&lt;&gt;""), IF($R93&gt;$Q93, "Incumplido", "Cumplido en plazo"), ""))</f>
        <v/>
      </c>
      <c r="AI93" s="9"/>
    </row>
    <row r="94" spans="1:36" s="32" customFormat="1" x14ac:dyDescent="0.25">
      <c r="C94" s="52"/>
      <c r="P94" s="44"/>
      <c r="Q94" s="44"/>
      <c r="R94" s="44"/>
      <c r="T94" s="9"/>
      <c r="Y94" s="49" t="str">
        <f t="shared" ca="1" si="3"/>
        <v/>
      </c>
      <c r="Z94" s="45" t="str">
        <f>IF(OR($U94="", $V94=""), "", VLOOKUP($U94, Parametros!$I$2:$J$4, 2, FALSE) * VLOOKUP($V94, Parametros!$K$2:$L$4, 2, FALSE))</f>
        <v/>
      </c>
      <c r="AA94" s="52" t="str">
        <f ca="1">IF(AND($T94&lt;&gt;"Cumplido", $Q94&lt;&gt;"", $R94=""), IF($Q94-TODAY()&lt;=Parametros!$M$2, IF($Q94-TODAY()&gt;=0, "Sí", "Vencido"), "No"), IF(AND($T94&lt;&gt;"Cumplido", $Q94&lt;&gt;"", $R94&lt;&gt;""), IF($R94&gt;$Q94, "Incumplido", "Cumplido en plazo"), ""))</f>
        <v/>
      </c>
      <c r="AI94" s="9"/>
    </row>
    <row r="95" spans="1:36" s="32" customFormat="1" x14ac:dyDescent="0.25">
      <c r="C95" s="52"/>
      <c r="P95" s="44"/>
      <c r="Q95" s="44"/>
      <c r="R95" s="44"/>
      <c r="T95" s="9"/>
      <c r="Y95" s="49" t="str">
        <f t="shared" ca="1" si="3"/>
        <v/>
      </c>
      <c r="Z95" s="45" t="str">
        <f>IF(OR($U95="", $V95=""), "", VLOOKUP($U95, Parametros!$I$2:$J$4, 2, FALSE) * VLOOKUP($V95, Parametros!$K$2:$L$4, 2, FALSE))</f>
        <v/>
      </c>
      <c r="AA95" s="52" t="str">
        <f ca="1">IF(AND($T95&lt;&gt;"Cumplido", $Q95&lt;&gt;"", $R95=""), IF($Q95-TODAY()&lt;=Parametros!$M$2, IF($Q95-TODAY()&gt;=0, "Sí", "Vencido"), "No"), IF(AND($T95&lt;&gt;"Cumplido", $Q95&lt;&gt;"", $R95&lt;&gt;""), IF($R95&gt;$Q95, "Incumplido", "Cumplido en plazo"), ""))</f>
        <v/>
      </c>
      <c r="AI95" s="9"/>
    </row>
    <row r="96" spans="1:36" s="32" customFormat="1" x14ac:dyDescent="0.25">
      <c r="C96" s="52"/>
      <c r="P96" s="44"/>
      <c r="Q96" s="44"/>
      <c r="R96" s="44"/>
      <c r="T96" s="9"/>
      <c r="Y96" s="49" t="str">
        <f t="shared" ca="1" si="3"/>
        <v/>
      </c>
      <c r="Z96" s="45" t="str">
        <f>IF(OR($U96="", $V96=""), "", VLOOKUP($U96, Parametros!$I$2:$J$4, 2, FALSE) * VLOOKUP($V96, Parametros!$K$2:$L$4, 2, FALSE))</f>
        <v/>
      </c>
      <c r="AA96" s="52" t="str">
        <f ca="1">IF(AND($T96&lt;&gt;"Cumplido", $Q96&lt;&gt;"", $R96=""), IF($Q96-TODAY()&lt;=Parametros!$M$2, IF($Q96-TODAY()&gt;=0, "Sí", "Vencido"), "No"), IF(AND($T96&lt;&gt;"Cumplido", $Q96&lt;&gt;"", $R96&lt;&gt;""), IF($R96&gt;$Q96, "Incumplido", "Cumplido en plazo"), ""))</f>
        <v/>
      </c>
      <c r="AI96" s="9"/>
    </row>
    <row r="97" spans="3:35" s="32" customFormat="1" x14ac:dyDescent="0.25">
      <c r="C97" s="52"/>
      <c r="P97" s="44"/>
      <c r="Q97" s="44"/>
      <c r="R97" s="44"/>
      <c r="T97" s="9"/>
      <c r="Y97" s="49" t="str">
        <f t="shared" ca="1" si="3"/>
        <v/>
      </c>
      <c r="Z97" s="45" t="str">
        <f>IF(OR($U97="", $V97=""), "", VLOOKUP($U97, Parametros!$I$2:$J$4, 2, FALSE) * VLOOKUP($V97, Parametros!$K$2:$L$4, 2, FALSE))</f>
        <v/>
      </c>
      <c r="AA97" s="52" t="str">
        <f ca="1">IF(AND($T97&lt;&gt;"Cumplido", $Q97&lt;&gt;"", $R97=""), IF($Q97-TODAY()&lt;=Parametros!$M$2, IF($Q97-TODAY()&gt;=0, "Sí", "Vencido"), "No"), IF(AND($T97&lt;&gt;"Cumplido", $Q97&lt;&gt;"", $R97&lt;&gt;""), IF($R97&gt;$Q97, "Incumplido", "Cumplido en plazo"), ""))</f>
        <v/>
      </c>
      <c r="AI97" s="9"/>
    </row>
    <row r="98" spans="3:35" s="32" customFormat="1" x14ac:dyDescent="0.25">
      <c r="C98" s="52"/>
      <c r="P98" s="44"/>
      <c r="Q98" s="44"/>
      <c r="R98" s="44"/>
      <c r="T98" s="9"/>
      <c r="Y98" s="49" t="str">
        <f t="shared" ca="1" si="3"/>
        <v/>
      </c>
      <c r="Z98" s="45" t="str">
        <f>IF(OR($U98="", $V98=""), "", VLOOKUP($U98, Parametros!$I$2:$J$4, 2, FALSE) * VLOOKUP($V98, Parametros!$K$2:$L$4, 2, FALSE))</f>
        <v/>
      </c>
      <c r="AA98" s="52" t="str">
        <f ca="1">IF(AND($T98&lt;&gt;"Cumplido", $Q98&lt;&gt;"", $R98=""), IF($Q98-TODAY()&lt;=Parametros!$M$2, IF($Q98-TODAY()&gt;=0, "Sí", "Vencido"), "No"), IF(AND($T98&lt;&gt;"Cumplido", $Q98&lt;&gt;"", $R98&lt;&gt;""), IF($R98&gt;$Q98, "Incumplido", "Cumplido en plazo"), ""))</f>
        <v/>
      </c>
      <c r="AI98" s="9"/>
    </row>
    <row r="99" spans="3:35" s="32" customFormat="1" x14ac:dyDescent="0.25">
      <c r="C99" s="52"/>
      <c r="P99" s="44"/>
      <c r="Q99" s="44"/>
      <c r="R99" s="44"/>
      <c r="T99" s="9"/>
      <c r="Y99" s="49" t="str">
        <f t="shared" ca="1" si="3"/>
        <v/>
      </c>
      <c r="Z99" s="45" t="str">
        <f>IF(OR($U99="", $V99=""), "", VLOOKUP($U99, Parametros!$I$2:$J$4, 2, FALSE) * VLOOKUP($V99, Parametros!$K$2:$L$4, 2, FALSE))</f>
        <v/>
      </c>
      <c r="AA99" s="52" t="str">
        <f ca="1">IF(AND($T99&lt;&gt;"Cumplido", $Q99&lt;&gt;"", $R99=""), IF($Q99-TODAY()&lt;=Parametros!$M$2, IF($Q99-TODAY()&gt;=0, "Sí", "Vencido"), "No"), IF(AND($T99&lt;&gt;"Cumplido", $Q99&lt;&gt;"", $R99&lt;&gt;""), IF($R99&gt;$Q99, "Incumplido", "Cumplido en plazo"), ""))</f>
        <v/>
      </c>
      <c r="AI99" s="9"/>
    </row>
    <row r="100" spans="3:35" s="32" customFormat="1" x14ac:dyDescent="0.25">
      <c r="C100" s="52"/>
      <c r="P100" s="44"/>
      <c r="Q100" s="44"/>
      <c r="R100" s="44"/>
      <c r="T100" s="9"/>
      <c r="Y100" s="49" t="str">
        <f t="shared" ca="1" si="3"/>
        <v/>
      </c>
      <c r="Z100" s="45" t="str">
        <f>IF(OR($U100="", $V100=""), "", VLOOKUP($U100, Parametros!$I$2:$J$4, 2, FALSE) * VLOOKUP($V100, Parametros!$K$2:$L$4, 2, FALSE))</f>
        <v/>
      </c>
      <c r="AA100" s="52" t="str">
        <f ca="1">IF(AND($T100&lt;&gt;"Cumplido", $Q100&lt;&gt;"", $R100=""), IF($Q100-TODAY()&lt;=Parametros!$M$2, IF($Q100-TODAY()&gt;=0, "Sí", "Vencido"), "No"), IF(AND($T100&lt;&gt;"Cumplido", $Q100&lt;&gt;"", $R100&lt;&gt;""), IF($R100&gt;$Q100, "Incumplido", "Cumplido en plazo"), ""))</f>
        <v/>
      </c>
      <c r="AI100" s="9"/>
    </row>
    <row r="101" spans="3:35" s="32" customFormat="1" x14ac:dyDescent="0.25">
      <c r="C101" s="52"/>
      <c r="P101" s="44"/>
      <c r="Q101" s="44"/>
      <c r="R101" s="44"/>
      <c r="T101" s="9"/>
      <c r="Y101" s="49" t="str">
        <f t="shared" ca="1" si="3"/>
        <v/>
      </c>
      <c r="Z101" s="45" t="str">
        <f>IF(OR($U101="", $V101=""), "", VLOOKUP($U101, Parametros!$I$2:$J$4, 2, FALSE) * VLOOKUP($V101, Parametros!$K$2:$L$4, 2, FALSE))</f>
        <v/>
      </c>
      <c r="AA101" s="52" t="str">
        <f ca="1">IF(AND($T101&lt;&gt;"Cumplido", $Q101&lt;&gt;"", $R101=""), IF($Q101-TODAY()&lt;=Parametros!$M$2, IF($Q101-TODAY()&gt;=0, "Sí", "Vencido"), "No"), IF(AND($T101&lt;&gt;"Cumplido", $Q101&lt;&gt;"", $R101&lt;&gt;""), IF($R101&gt;$Q101, "Incumplido", "Cumplido en plazo"), ""))</f>
        <v/>
      </c>
      <c r="AI101" s="9"/>
    </row>
    <row r="102" spans="3:35" s="32" customFormat="1" x14ac:dyDescent="0.25">
      <c r="C102" s="52"/>
      <c r="P102" s="44"/>
      <c r="Q102" s="44"/>
      <c r="R102" s="44"/>
      <c r="T102" s="9"/>
      <c r="Y102" s="49" t="str">
        <f t="shared" ca="1" si="3"/>
        <v/>
      </c>
      <c r="Z102" s="45" t="str">
        <f>IF(OR($U102="", $V102=""), "", VLOOKUP($U102, Parametros!$I$2:$J$4, 2, FALSE) * VLOOKUP($V102, Parametros!$K$2:$L$4, 2, FALSE))</f>
        <v/>
      </c>
      <c r="AA102" s="52" t="str">
        <f ca="1">IF(AND($T102&lt;&gt;"Cumplido", $Q102&lt;&gt;"", $R102=""), IF($Q102-TODAY()&lt;=Parametros!$M$2, IF($Q102-TODAY()&gt;=0, "Sí", "Vencido"), "No"), IF(AND($T102&lt;&gt;"Cumplido", $Q102&lt;&gt;"", $R102&lt;&gt;""), IF($R102&gt;$Q102, "Incumplido", "Cumplido en plazo"), ""))</f>
        <v/>
      </c>
      <c r="AI102" s="9"/>
    </row>
    <row r="103" spans="3:35" s="32" customFormat="1" x14ac:dyDescent="0.25">
      <c r="C103" s="52"/>
      <c r="P103" s="44"/>
      <c r="Q103" s="44"/>
      <c r="R103" s="44"/>
      <c r="T103" s="9"/>
      <c r="Y103" s="49" t="str">
        <f t="shared" ca="1" si="3"/>
        <v/>
      </c>
      <c r="Z103" s="45" t="str">
        <f>IF(OR($U103="", $V103=""), "", VLOOKUP($U103, Parametros!$I$2:$J$4, 2, FALSE) * VLOOKUP($V103, Parametros!$K$2:$L$4, 2, FALSE))</f>
        <v/>
      </c>
      <c r="AA103" s="52" t="str">
        <f ca="1">IF(AND($T103&lt;&gt;"Cumplido", $Q103&lt;&gt;"", $R103=""), IF($Q103-TODAY()&lt;=Parametros!$M$2, IF($Q103-TODAY()&gt;=0, "Sí", "Vencido"), "No"), IF(AND($T103&lt;&gt;"Cumplido", $Q103&lt;&gt;"", $R103&lt;&gt;""), IF($R103&gt;$Q103, "Incumplido", "Cumplido en plazo"), ""))</f>
        <v/>
      </c>
      <c r="AI103" s="9"/>
    </row>
    <row r="104" spans="3:35" s="32" customFormat="1" x14ac:dyDescent="0.25">
      <c r="C104" s="52"/>
      <c r="P104" s="44"/>
      <c r="Q104" s="44"/>
      <c r="R104" s="44"/>
      <c r="T104" s="9"/>
      <c r="Y104" s="49" t="str">
        <f t="shared" ca="1" si="3"/>
        <v/>
      </c>
      <c r="Z104" s="45" t="str">
        <f>IF(OR($U104="", $V104=""), "", VLOOKUP($U104, Parametros!$I$2:$J$4, 2, FALSE) * VLOOKUP($V104, Parametros!$K$2:$L$4, 2, FALSE))</f>
        <v/>
      </c>
      <c r="AA104" s="52" t="str">
        <f ca="1">IF(AND($T104&lt;&gt;"Cumplido", $Q104&lt;&gt;"", $R104=""), IF($Q104-TODAY()&lt;=Parametros!$M$2, IF($Q104-TODAY()&gt;=0, "Sí", "Vencido"), "No"), IF(AND($T104&lt;&gt;"Cumplido", $Q104&lt;&gt;"", $R104&lt;&gt;""), IF($R104&gt;$Q104, "Incumplido", "Cumplido en plazo"), ""))</f>
        <v/>
      </c>
      <c r="AI104" s="9"/>
    </row>
    <row r="105" spans="3:35" s="32" customFormat="1" x14ac:dyDescent="0.25">
      <c r="C105" s="52"/>
      <c r="P105" s="44"/>
      <c r="Q105" s="44"/>
      <c r="R105" s="44"/>
      <c r="T105" s="9"/>
      <c r="Y105" s="49" t="str">
        <f t="shared" ca="1" si="3"/>
        <v/>
      </c>
      <c r="Z105" s="45" t="str">
        <f>IF(OR($U105="", $V105=""), "", VLOOKUP($U105, Parametros!$I$2:$J$4, 2, FALSE) * VLOOKUP($V105, Parametros!$K$2:$L$4, 2, FALSE))</f>
        <v/>
      </c>
      <c r="AA105" s="52" t="str">
        <f ca="1">IF(AND($T105&lt;&gt;"Cumplido", $Q105&lt;&gt;"", $R105=""), IF($Q105-TODAY()&lt;=Parametros!$M$2, IF($Q105-TODAY()&gt;=0, "Sí", "Vencido"), "No"), IF(AND($T105&lt;&gt;"Cumplido", $Q105&lt;&gt;"", $R105&lt;&gt;""), IF($R105&gt;$Q105, "Incumplido", "Cumplido en plazo"), ""))</f>
        <v/>
      </c>
      <c r="AI105" s="9"/>
    </row>
    <row r="106" spans="3:35" s="32" customFormat="1" x14ac:dyDescent="0.25">
      <c r="C106" s="52"/>
      <c r="P106" s="44"/>
      <c r="Q106" s="44"/>
      <c r="R106" s="44"/>
      <c r="T106" s="9"/>
      <c r="Y106" s="49" t="str">
        <f t="shared" ca="1" si="3"/>
        <v/>
      </c>
      <c r="Z106" s="45" t="str">
        <f>IF(OR($U106="", $V106=""), "", VLOOKUP($U106, Parametros!$I$2:$J$4, 2, FALSE) * VLOOKUP($V106, Parametros!$K$2:$L$4, 2, FALSE))</f>
        <v/>
      </c>
      <c r="AA106" s="52" t="str">
        <f ca="1">IF(AND($T106&lt;&gt;"Cumplido", $Q106&lt;&gt;"", $R106=""), IF($Q106-TODAY()&lt;=Parametros!$M$2, IF($Q106-TODAY()&gt;=0, "Sí", "Vencido"), "No"), IF(AND($T106&lt;&gt;"Cumplido", $Q106&lt;&gt;"", $R106&lt;&gt;""), IF($R106&gt;$Q106, "Incumplido", "Cumplido en plazo"), ""))</f>
        <v/>
      </c>
      <c r="AI106" s="9"/>
    </row>
    <row r="107" spans="3:35" s="32" customFormat="1" x14ac:dyDescent="0.25">
      <c r="C107" s="52"/>
      <c r="P107" s="44"/>
      <c r="Q107" s="44"/>
      <c r="R107" s="44"/>
      <c r="T107" s="9"/>
      <c r="Y107" s="49" t="str">
        <f t="shared" ca="1" si="3"/>
        <v/>
      </c>
      <c r="Z107" s="45" t="str">
        <f>IF(OR($U107="", $V107=""), "", VLOOKUP($U107, Parametros!$I$2:$J$4, 2, FALSE) * VLOOKUP($V107, Parametros!$K$2:$L$4, 2, FALSE))</f>
        <v/>
      </c>
      <c r="AA107" s="52" t="str">
        <f ca="1">IF(AND($T107&lt;&gt;"Cumplido", $Q107&lt;&gt;"", $R107=""), IF($Q107-TODAY()&lt;=Parametros!$M$2, IF($Q107-TODAY()&gt;=0, "Sí", "Vencido"), "No"), IF(AND($T107&lt;&gt;"Cumplido", $Q107&lt;&gt;"", $R107&lt;&gt;""), IF($R107&gt;$Q107, "Incumplido", "Cumplido en plazo"), ""))</f>
        <v/>
      </c>
      <c r="AI107" s="9"/>
    </row>
    <row r="108" spans="3:35" s="32" customFormat="1" x14ac:dyDescent="0.25">
      <c r="C108" s="52"/>
      <c r="P108" s="44"/>
      <c r="Q108" s="44"/>
      <c r="R108" s="44"/>
      <c r="T108" s="9"/>
      <c r="Y108" s="49" t="str">
        <f t="shared" ca="1" si="3"/>
        <v/>
      </c>
      <c r="Z108" s="45" t="str">
        <f>IF(OR($U108="", $V108=""), "", VLOOKUP($U108, Parametros!$I$2:$J$4, 2, FALSE) * VLOOKUP($V108, Parametros!$K$2:$L$4, 2, FALSE))</f>
        <v/>
      </c>
      <c r="AA108" s="52" t="str">
        <f ca="1">IF(AND($T108&lt;&gt;"Cumplido", $Q108&lt;&gt;"", $R108=""), IF($Q108-TODAY()&lt;=Parametros!$M$2, IF($Q108-TODAY()&gt;=0, "Sí", "Vencido"), "No"), IF(AND($T108&lt;&gt;"Cumplido", $Q108&lt;&gt;"", $R108&lt;&gt;""), IF($R108&gt;$Q108, "Incumplido", "Cumplido en plazo"), ""))</f>
        <v/>
      </c>
      <c r="AI108" s="9"/>
    </row>
    <row r="109" spans="3:35" s="32" customFormat="1" x14ac:dyDescent="0.25">
      <c r="C109" s="52"/>
      <c r="P109" s="44"/>
      <c r="Q109" s="44"/>
      <c r="R109" s="44"/>
      <c r="T109" s="9"/>
      <c r="Y109" s="49" t="str">
        <f t="shared" ca="1" si="3"/>
        <v/>
      </c>
      <c r="Z109" s="45" t="str">
        <f>IF(OR($U109="", $V109=""), "", VLOOKUP($U109, Parametros!$I$2:$J$4, 2, FALSE) * VLOOKUP($V109, Parametros!$K$2:$L$4, 2, FALSE))</f>
        <v/>
      </c>
      <c r="AA109" s="52" t="str">
        <f ca="1">IF(AND($T109&lt;&gt;"Cumplido", $Q109&lt;&gt;"", $R109=""), IF($Q109-TODAY()&lt;=Parametros!$M$2, IF($Q109-TODAY()&gt;=0, "Sí", "Vencido"), "No"), IF(AND($T109&lt;&gt;"Cumplido", $Q109&lt;&gt;"", $R109&lt;&gt;""), IF($R109&gt;$Q109, "Incumplido", "Cumplido en plazo"), ""))</f>
        <v/>
      </c>
      <c r="AI109" s="9"/>
    </row>
    <row r="110" spans="3:35" s="32" customFormat="1" x14ac:dyDescent="0.25">
      <c r="C110" s="52"/>
      <c r="P110" s="44"/>
      <c r="Q110" s="44"/>
      <c r="R110" s="44"/>
      <c r="T110" s="9"/>
      <c r="Y110" s="49" t="str">
        <f t="shared" ca="1" si="3"/>
        <v/>
      </c>
      <c r="Z110" s="45" t="str">
        <f>IF(OR($U110="", $V110=""), "", VLOOKUP($U110, Parametros!$I$2:$J$4, 2, FALSE) * VLOOKUP($V110, Parametros!$K$2:$L$4, 2, FALSE))</f>
        <v/>
      </c>
      <c r="AA110" s="52" t="str">
        <f ca="1">IF(AND($T110&lt;&gt;"Cumplido", $Q110&lt;&gt;"", $R110=""), IF($Q110-TODAY()&lt;=Parametros!$M$2, IF($Q110-TODAY()&gt;=0, "Sí", "Vencido"), "No"), IF(AND($T110&lt;&gt;"Cumplido", $Q110&lt;&gt;"", $R110&lt;&gt;""), IF($R110&gt;$Q110, "Incumplido", "Cumplido en plazo"), ""))</f>
        <v/>
      </c>
      <c r="AI110" s="9"/>
    </row>
    <row r="111" spans="3:35" s="32" customFormat="1" x14ac:dyDescent="0.25">
      <c r="C111" s="52"/>
      <c r="P111" s="44"/>
      <c r="Q111" s="44"/>
      <c r="R111" s="44"/>
      <c r="T111" s="9"/>
      <c r="Y111" s="49" t="str">
        <f t="shared" ca="1" si="3"/>
        <v/>
      </c>
      <c r="Z111" s="45" t="str">
        <f>IF(OR($U111="", $V111=""), "", VLOOKUP($U111, Parametros!$I$2:$J$4, 2, FALSE) * VLOOKUP($V111, Parametros!$K$2:$L$4, 2, FALSE))</f>
        <v/>
      </c>
      <c r="AA111" s="52" t="str">
        <f ca="1">IF(AND($T111&lt;&gt;"Cumplido", $Q111&lt;&gt;"", $R111=""), IF($Q111-TODAY()&lt;=Parametros!$M$2, IF($Q111-TODAY()&gt;=0, "Sí", "Vencido"), "No"), IF(AND($T111&lt;&gt;"Cumplido", $Q111&lt;&gt;"", $R111&lt;&gt;""), IF($R111&gt;$Q111, "Incumplido", "Cumplido en plazo"), ""))</f>
        <v/>
      </c>
      <c r="AI111" s="9"/>
    </row>
    <row r="112" spans="3:35" s="32" customFormat="1" x14ac:dyDescent="0.25">
      <c r="C112" s="52"/>
      <c r="P112" s="44"/>
      <c r="Q112" s="44"/>
      <c r="R112" s="44"/>
      <c r="T112" s="9"/>
      <c r="Y112" s="49" t="str">
        <f t="shared" ca="1" si="3"/>
        <v/>
      </c>
      <c r="Z112" s="45" t="str">
        <f>IF(OR($U112="", $V112=""), "", VLOOKUP($U112, Parametros!$I$2:$J$4, 2, FALSE) * VLOOKUP($V112, Parametros!$K$2:$L$4, 2, FALSE))</f>
        <v/>
      </c>
      <c r="AA112" s="52" t="str">
        <f ca="1">IF(AND($T112&lt;&gt;"Cumplido", $Q112&lt;&gt;"", $R112=""), IF($Q112-TODAY()&lt;=Parametros!$M$2, IF($Q112-TODAY()&gt;=0, "Sí", "Vencido"), "No"), IF(AND($T112&lt;&gt;"Cumplido", $Q112&lt;&gt;"", $R112&lt;&gt;""), IF($R112&gt;$Q112, "Incumplido", "Cumplido en plazo"), ""))</f>
        <v/>
      </c>
      <c r="AI112" s="9"/>
    </row>
    <row r="113" spans="3:35" s="32" customFormat="1" x14ac:dyDescent="0.25">
      <c r="C113" s="52"/>
      <c r="P113" s="44"/>
      <c r="Q113" s="44"/>
      <c r="R113" s="44"/>
      <c r="T113" s="9"/>
      <c r="Y113" s="49" t="str">
        <f t="shared" ca="1" si="3"/>
        <v/>
      </c>
      <c r="Z113" s="45" t="str">
        <f>IF(OR($U113="", $V113=""), "", VLOOKUP($U113, Parametros!$I$2:$J$4, 2, FALSE) * VLOOKUP($V113, Parametros!$K$2:$L$4, 2, FALSE))</f>
        <v/>
      </c>
      <c r="AA113" s="52" t="str">
        <f ca="1">IF(AND($T113&lt;&gt;"Cumplido", $Q113&lt;&gt;"", $R113=""), IF($Q113-TODAY()&lt;=Parametros!$M$2, IF($Q113-TODAY()&gt;=0, "Sí", "Vencido"), "No"), IF(AND($T113&lt;&gt;"Cumplido", $Q113&lt;&gt;"", $R113&lt;&gt;""), IF($R113&gt;$Q113, "Incumplido", "Cumplido en plazo"), ""))</f>
        <v/>
      </c>
      <c r="AI113" s="9"/>
    </row>
    <row r="114" spans="3:35" s="32" customFormat="1" x14ac:dyDescent="0.25">
      <c r="C114" s="52"/>
      <c r="P114" s="44"/>
      <c r="Q114" s="44"/>
      <c r="R114" s="44"/>
      <c r="T114" s="9"/>
      <c r="Y114" s="49" t="str">
        <f t="shared" ca="1" si="3"/>
        <v/>
      </c>
      <c r="Z114" s="45" t="str">
        <f>IF(OR($U114="", $V114=""), "", VLOOKUP($U114, Parametros!$I$2:$J$4, 2, FALSE) * VLOOKUP($V114, Parametros!$K$2:$L$4, 2, FALSE))</f>
        <v/>
      </c>
      <c r="AA114" s="52" t="str">
        <f ca="1">IF(AND($T114&lt;&gt;"Cumplido", $Q114&lt;&gt;"", $R114=""), IF($Q114-TODAY()&lt;=Parametros!$M$2, IF($Q114-TODAY()&gt;=0, "Sí", "Vencido"), "No"), IF(AND($T114&lt;&gt;"Cumplido", $Q114&lt;&gt;"", $R114&lt;&gt;""), IF($R114&gt;$Q114, "Incumplido", "Cumplido en plazo"), ""))</f>
        <v/>
      </c>
      <c r="AI114" s="9"/>
    </row>
    <row r="115" spans="3:35" s="32" customFormat="1" x14ac:dyDescent="0.25">
      <c r="C115" s="52"/>
      <c r="P115" s="44"/>
      <c r="Q115" s="44"/>
      <c r="R115" s="44"/>
      <c r="T115" s="9"/>
      <c r="Y115" s="49" t="str">
        <f t="shared" ca="1" si="3"/>
        <v/>
      </c>
      <c r="Z115" s="45" t="str">
        <f>IF(OR($U115="", $V115=""), "", VLOOKUP($U115, Parametros!$I$2:$J$4, 2, FALSE) * VLOOKUP($V115, Parametros!$K$2:$L$4, 2, FALSE))</f>
        <v/>
      </c>
      <c r="AA115" s="52" t="str">
        <f ca="1">IF(AND($T115&lt;&gt;"Cumplido", $Q115&lt;&gt;"", $R115=""), IF($Q115-TODAY()&lt;=Parametros!$M$2, IF($Q115-TODAY()&gt;=0, "Sí", "Vencido"), "No"), IF(AND($T115&lt;&gt;"Cumplido", $Q115&lt;&gt;"", $R115&lt;&gt;""), IF($R115&gt;$Q115, "Incumplido", "Cumplido en plazo"), ""))</f>
        <v/>
      </c>
      <c r="AI115" s="9"/>
    </row>
    <row r="116" spans="3:35" s="32" customFormat="1" x14ac:dyDescent="0.25">
      <c r="C116" s="52"/>
      <c r="P116" s="44"/>
      <c r="Q116" s="44"/>
      <c r="R116" s="44"/>
      <c r="T116" s="9"/>
      <c r="Y116" s="49" t="str">
        <f t="shared" ca="1" si="3"/>
        <v/>
      </c>
      <c r="Z116" s="45" t="str">
        <f>IF(OR($U116="", $V116=""), "", VLOOKUP($U116, Parametros!$I$2:$J$4, 2, FALSE) * VLOOKUP($V116, Parametros!$K$2:$L$4, 2, FALSE))</f>
        <v/>
      </c>
      <c r="AA116" s="52" t="str">
        <f ca="1">IF(AND($T116&lt;&gt;"Cumplido", $Q116&lt;&gt;"", $R116=""), IF($Q116-TODAY()&lt;=Parametros!$M$2, IF($Q116-TODAY()&gt;=0, "Sí", "Vencido"), "No"), IF(AND($T116&lt;&gt;"Cumplido", $Q116&lt;&gt;"", $R116&lt;&gt;""), IF($R116&gt;$Q116, "Incumplido", "Cumplido en plazo"), ""))</f>
        <v/>
      </c>
      <c r="AI116" s="9"/>
    </row>
    <row r="117" spans="3:35" s="32" customFormat="1" x14ac:dyDescent="0.25">
      <c r="C117" s="52"/>
      <c r="P117" s="44"/>
      <c r="Q117" s="44"/>
      <c r="R117" s="44"/>
      <c r="T117" s="9"/>
      <c r="Y117" s="49" t="str">
        <f t="shared" ca="1" si="3"/>
        <v/>
      </c>
      <c r="Z117" s="45" t="str">
        <f>IF(OR($U117="", $V117=""), "", VLOOKUP($U117, Parametros!$I$2:$J$4, 2, FALSE) * VLOOKUP($V117, Parametros!$K$2:$L$4, 2, FALSE))</f>
        <v/>
      </c>
      <c r="AA117" s="52" t="str">
        <f ca="1">IF(AND($T117&lt;&gt;"Cumplido", $Q117&lt;&gt;"", $R117=""), IF($Q117-TODAY()&lt;=Parametros!$M$2, IF($Q117-TODAY()&gt;=0, "Sí", "Vencido"), "No"), IF(AND($T117&lt;&gt;"Cumplido", $Q117&lt;&gt;"", $R117&lt;&gt;""), IF($R117&gt;$Q117, "Incumplido", "Cumplido en plazo"), ""))</f>
        <v/>
      </c>
      <c r="AI117" s="9"/>
    </row>
    <row r="118" spans="3:35" s="32" customFormat="1" x14ac:dyDescent="0.25">
      <c r="C118" s="52"/>
      <c r="P118" s="44"/>
      <c r="Q118" s="44"/>
      <c r="R118" s="44"/>
      <c r="T118" s="9"/>
      <c r="Y118" s="49" t="str">
        <f t="shared" ca="1" si="3"/>
        <v/>
      </c>
      <c r="Z118" s="45" t="str">
        <f>IF(OR($U118="", $V118=""), "", VLOOKUP($U118, Parametros!$I$2:$J$4, 2, FALSE) * VLOOKUP($V118, Parametros!$K$2:$L$4, 2, FALSE))</f>
        <v/>
      </c>
      <c r="AA118" s="52" t="str">
        <f ca="1">IF(AND($T118&lt;&gt;"Cumplido", $Q118&lt;&gt;"", $R118=""), IF($Q118-TODAY()&lt;=Parametros!$M$2, IF($Q118-TODAY()&gt;=0, "Sí", "Vencido"), "No"), IF(AND($T118&lt;&gt;"Cumplido", $Q118&lt;&gt;"", $R118&lt;&gt;""), IF($R118&gt;$Q118, "Incumplido", "Cumplido en plazo"), ""))</f>
        <v/>
      </c>
      <c r="AI118" s="9"/>
    </row>
    <row r="119" spans="3:35" s="32" customFormat="1" x14ac:dyDescent="0.25">
      <c r="C119" s="52"/>
      <c r="P119" s="44"/>
      <c r="Q119" s="44"/>
      <c r="R119" s="44"/>
      <c r="T119" s="9"/>
      <c r="Y119" s="49" t="str">
        <f t="shared" ca="1" si="3"/>
        <v/>
      </c>
      <c r="Z119" s="45" t="str">
        <f>IF(OR($U119="", $V119=""), "", VLOOKUP($U119, Parametros!$I$2:$J$4, 2, FALSE) * VLOOKUP($V119, Parametros!$K$2:$L$4, 2, FALSE))</f>
        <v/>
      </c>
      <c r="AA119" s="52" t="str">
        <f ca="1">IF(AND($T119&lt;&gt;"Cumplido", $Q119&lt;&gt;"", $R119=""), IF($Q119-TODAY()&lt;=Parametros!$M$2, IF($Q119-TODAY()&gt;=0, "Sí", "Vencido"), "No"), IF(AND($T119&lt;&gt;"Cumplido", $Q119&lt;&gt;"", $R119&lt;&gt;""), IF($R119&gt;$Q119, "Incumplido", "Cumplido en plazo"), ""))</f>
        <v/>
      </c>
      <c r="AI119" s="9"/>
    </row>
    <row r="120" spans="3:35" s="32" customFormat="1" x14ac:dyDescent="0.25">
      <c r="C120" s="52"/>
      <c r="P120" s="44"/>
      <c r="Q120" s="44"/>
      <c r="R120" s="44"/>
      <c r="T120" s="9"/>
      <c r="Y120" s="49" t="str">
        <f t="shared" ca="1" si="3"/>
        <v/>
      </c>
      <c r="Z120" s="45" t="str">
        <f>IF(OR($U120="", $V120=""), "", VLOOKUP($U120, Parametros!$I$2:$J$4, 2, FALSE) * VLOOKUP($V120, Parametros!$K$2:$L$4, 2, FALSE))</f>
        <v/>
      </c>
      <c r="AA120" s="52" t="str">
        <f ca="1">IF(AND($T120&lt;&gt;"Cumplido", $Q120&lt;&gt;"", $R120=""), IF($Q120-TODAY()&lt;=Parametros!$M$2, IF($Q120-TODAY()&gt;=0, "Sí", "Vencido"), "No"), IF(AND($T120&lt;&gt;"Cumplido", $Q120&lt;&gt;"", $R120&lt;&gt;""), IF($R120&gt;$Q120, "Incumplido", "Cumplido en plazo"), ""))</f>
        <v/>
      </c>
      <c r="AI120" s="9"/>
    </row>
    <row r="121" spans="3:35" s="32" customFormat="1" x14ac:dyDescent="0.25">
      <c r="C121" s="52"/>
      <c r="P121" s="44"/>
      <c r="Q121" s="44"/>
      <c r="R121" s="44"/>
      <c r="T121" s="9"/>
      <c r="Y121" s="49" t="str">
        <f t="shared" ca="1" si="3"/>
        <v/>
      </c>
      <c r="Z121" s="45" t="str">
        <f>IF(OR($U121="", $V121=""), "", VLOOKUP($U121, Parametros!$I$2:$J$4, 2, FALSE) * VLOOKUP($V121, Parametros!$K$2:$L$4, 2, FALSE))</f>
        <v/>
      </c>
      <c r="AA121" s="52" t="str">
        <f ca="1">IF(AND($T121&lt;&gt;"Cumplido", $Q121&lt;&gt;"", $R121=""), IF($Q121-TODAY()&lt;=Parametros!$M$2, IF($Q121-TODAY()&gt;=0, "Sí", "Vencido"), "No"), IF(AND($T121&lt;&gt;"Cumplido", $Q121&lt;&gt;"", $R121&lt;&gt;""), IF($R121&gt;$Q121, "Incumplido", "Cumplido en plazo"), ""))</f>
        <v/>
      </c>
      <c r="AI121" s="9"/>
    </row>
    <row r="122" spans="3:35" s="32" customFormat="1" x14ac:dyDescent="0.25">
      <c r="C122" s="52"/>
      <c r="P122" s="44"/>
      <c r="Q122" s="44"/>
      <c r="R122" s="44"/>
      <c r="T122" s="9"/>
      <c r="Y122" s="49" t="str">
        <f t="shared" ca="1" si="3"/>
        <v/>
      </c>
      <c r="Z122" s="45" t="str">
        <f>IF(OR($U122="", $V122=""), "", VLOOKUP($U122, Parametros!$I$2:$J$4, 2, FALSE) * VLOOKUP($V122, Parametros!$K$2:$L$4, 2, FALSE))</f>
        <v/>
      </c>
      <c r="AA122" s="52" t="str">
        <f ca="1">IF(AND($T122&lt;&gt;"Cumplido", $Q122&lt;&gt;"", $R122=""), IF($Q122-TODAY()&lt;=Parametros!$M$2, IF($Q122-TODAY()&gt;=0, "Sí", "Vencido"), "No"), IF(AND($T122&lt;&gt;"Cumplido", $Q122&lt;&gt;"", $R122&lt;&gt;""), IF($R122&gt;$Q122, "Incumplido", "Cumplido en plazo"), ""))</f>
        <v/>
      </c>
      <c r="AI122" s="9"/>
    </row>
    <row r="123" spans="3:35" s="32" customFormat="1" x14ac:dyDescent="0.25">
      <c r="C123" s="52"/>
      <c r="P123" s="44"/>
      <c r="Q123" s="44"/>
      <c r="R123" s="44"/>
      <c r="T123" s="9"/>
      <c r="Y123" s="49" t="str">
        <f t="shared" ca="1" si="3"/>
        <v/>
      </c>
      <c r="Z123" s="45" t="str">
        <f>IF(OR($U123="", $V123=""), "", VLOOKUP($U123, Parametros!$I$2:$J$4, 2, FALSE) * VLOOKUP($V123, Parametros!$K$2:$L$4, 2, FALSE))</f>
        <v/>
      </c>
      <c r="AA123" s="52" t="str">
        <f ca="1">IF(AND($T123&lt;&gt;"Cumplido", $Q123&lt;&gt;"", $R123=""), IF($Q123-TODAY()&lt;=Parametros!$M$2, IF($Q123-TODAY()&gt;=0, "Sí", "Vencido"), "No"), IF(AND($T123&lt;&gt;"Cumplido", $Q123&lt;&gt;"", $R123&lt;&gt;""), IF($R123&gt;$Q123, "Incumplido", "Cumplido en plazo"), ""))</f>
        <v/>
      </c>
      <c r="AI123" s="9"/>
    </row>
    <row r="124" spans="3:35" s="32" customFormat="1" x14ac:dyDescent="0.25">
      <c r="C124" s="52"/>
      <c r="P124" s="44"/>
      <c r="Q124" s="44"/>
      <c r="R124" s="44"/>
      <c r="T124" s="9"/>
      <c r="Y124" s="49" t="str">
        <f t="shared" ca="1" si="3"/>
        <v/>
      </c>
      <c r="Z124" s="45" t="str">
        <f>IF(OR($U124="", $V124=""), "", VLOOKUP($U124, Parametros!$I$2:$J$4, 2, FALSE) * VLOOKUP($V124, Parametros!$K$2:$L$4, 2, FALSE))</f>
        <v/>
      </c>
      <c r="AA124" s="52" t="str">
        <f ca="1">IF(AND($T124&lt;&gt;"Cumplido", $Q124&lt;&gt;"", $R124=""), IF($Q124-TODAY()&lt;=Parametros!$M$2, IF($Q124-TODAY()&gt;=0, "Sí", "Vencido"), "No"), IF(AND($T124&lt;&gt;"Cumplido", $Q124&lt;&gt;"", $R124&lt;&gt;""), IF($R124&gt;$Q124, "Incumplido", "Cumplido en plazo"), ""))</f>
        <v/>
      </c>
      <c r="AI124" s="9"/>
    </row>
    <row r="125" spans="3:35" s="32" customFormat="1" x14ac:dyDescent="0.25">
      <c r="C125" s="52"/>
      <c r="P125" s="44"/>
      <c r="Q125" s="44"/>
      <c r="R125" s="44"/>
      <c r="T125" s="9"/>
      <c r="Y125" s="49" t="str">
        <f t="shared" ca="1" si="3"/>
        <v/>
      </c>
      <c r="Z125" s="45" t="str">
        <f>IF(OR($U125="", $V125=""), "", VLOOKUP($U125, Parametros!$I$2:$J$4, 2, FALSE) * VLOOKUP($V125, Parametros!$K$2:$L$4, 2, FALSE))</f>
        <v/>
      </c>
      <c r="AA125" s="52" t="str">
        <f ca="1">IF(AND($T125&lt;&gt;"Cumplido", $Q125&lt;&gt;"", $R125=""), IF($Q125-TODAY()&lt;=Parametros!$M$2, IF($Q125-TODAY()&gt;=0, "Sí", "Vencido"), "No"), IF(AND($T125&lt;&gt;"Cumplido", $Q125&lt;&gt;"", $R125&lt;&gt;""), IF($R125&gt;$Q125, "Incumplido", "Cumplido en plazo"), ""))</f>
        <v/>
      </c>
      <c r="AI125" s="9"/>
    </row>
    <row r="126" spans="3:35" s="32" customFormat="1" x14ac:dyDescent="0.25">
      <c r="C126" s="52"/>
      <c r="P126" s="44"/>
      <c r="Q126" s="44"/>
      <c r="R126" s="44"/>
      <c r="T126" s="9"/>
      <c r="Y126" s="49" t="str">
        <f t="shared" ca="1" si="3"/>
        <v/>
      </c>
      <c r="Z126" s="45" t="str">
        <f>IF(OR($U126="", $V126=""), "", VLOOKUP($U126, Parametros!$I$2:$J$4, 2, FALSE) * VLOOKUP($V126, Parametros!$K$2:$L$4, 2, FALSE))</f>
        <v/>
      </c>
      <c r="AA126" s="52" t="str">
        <f ca="1">IF(AND($T126&lt;&gt;"Cumplido", $Q126&lt;&gt;"", $R126=""), IF($Q126-TODAY()&lt;=Parametros!$M$2, IF($Q126-TODAY()&gt;=0, "Sí", "Vencido"), "No"), IF(AND($T126&lt;&gt;"Cumplido", $Q126&lt;&gt;"", $R126&lt;&gt;""), IF($R126&gt;$Q126, "Incumplido", "Cumplido en plazo"), ""))</f>
        <v/>
      </c>
      <c r="AI126" s="9"/>
    </row>
    <row r="127" spans="3:35" x14ac:dyDescent="0.25">
      <c r="Y127" s="50" t="str">
        <f t="shared" ca="1" si="3"/>
        <v/>
      </c>
      <c r="Z127" s="47" t="str">
        <f>IF(OR($U127="", $V127=""), "", VLOOKUP($U127, Parametros!$I$2:$J$4, 2, FALSE) * VLOOKUP($V127, Parametros!$K$2:$L$4, 2, FALSE))</f>
        <v/>
      </c>
      <c r="AA127" s="51" t="str">
        <f ca="1">IF(AND($T127&lt;&gt;"Cumplido", $Q127&lt;&gt;"", $R127=""), IF($Q127-TODAY()&lt;=Parametros!$M$2, IF($Q127-TODAY()&gt;=0, "Sí", "Vencido"), "No"), IF(AND($T127&lt;&gt;"Cumplido", $Q127&lt;&gt;"", $R127&lt;&gt;""), IF($R127&gt;$Q127, "Incumplido", "Cumplido en plazo"), ""))</f>
        <v/>
      </c>
    </row>
    <row r="130" spans="17:18" x14ac:dyDescent="0.25">
      <c r="Q130" s="55"/>
      <c r="R130" s="55"/>
    </row>
    <row r="133" spans="17:18" x14ac:dyDescent="0.25">
      <c r="Q133" s="55"/>
      <c r="R133" s="55"/>
    </row>
  </sheetData>
  <sheetProtection selectLockedCells="1" selectUnlockedCells="1"/>
  <autoFilter ref="A4:AJ4" xr:uid="{00000000-0001-0000-0100-000000000000}"/>
  <mergeCells count="2">
    <mergeCell ref="A1:A3"/>
    <mergeCell ref="B1:AI3"/>
  </mergeCells>
  <phoneticPr fontId="16" type="noConversion"/>
  <conditionalFormatting sqref="T5:T127">
    <cfRule type="containsText" dxfId="27" priority="48" operator="containsText" text="Cumplido">
      <formula>NOT(ISERROR(SEARCH("Cumplido",T5)))</formula>
    </cfRule>
    <cfRule type="containsText" dxfId="26" priority="49" operator="containsText" text="En proceso">
      <formula>NOT(ISERROR(SEARCH("En proceso",T5)))</formula>
    </cfRule>
    <cfRule type="containsText" dxfId="25" priority="50" operator="containsText" text="Rezago">
      <formula>NOT(ISERROR(SEARCH("Rezago",T5)))</formula>
    </cfRule>
    <cfRule type="containsText" dxfId="24" priority="51" operator="containsText" text="No iniciado">
      <formula>NOT(ISERROR(SEARCH("No iniciado",T5)))</formula>
    </cfRule>
  </conditionalFormatting>
  <conditionalFormatting sqref="Y5:Y127">
    <cfRule type="colorScale" priority="588">
      <colorScale>
        <cfvo type="min"/>
        <cfvo type="percentile" val="50"/>
        <cfvo type="max"/>
        <color rgb="FFFF0000"/>
        <color rgb="FFFFEB84"/>
        <color rgb="FF63BE7B"/>
      </colorScale>
    </cfRule>
  </conditionalFormatting>
  <conditionalFormatting sqref="AA5:AA127">
    <cfRule type="expression" dxfId="23" priority="45">
      <formula>$AA5="Sí"</formula>
    </cfRule>
    <cfRule type="expression" dxfId="22" priority="46">
      <formula>$AA5="Vencido"</formula>
    </cfRule>
  </conditionalFormatting>
  <conditionalFormatting sqref="AB5:AC75 AC76:AC83 AB76:AB124">
    <cfRule type="containsText" dxfId="21" priority="40" operator="containsText" text="Eficiencia Crítica">
      <formula>NOT(ISERROR(SEARCH("Eficiencia Crítica",AB5)))</formula>
    </cfRule>
    <cfRule type="containsText" dxfId="20" priority="41" operator="containsText" text="Baja Eficiencia">
      <formula>NOT(ISERROR(SEARCH("Baja Eficiencia",AB5)))</formula>
    </cfRule>
    <cfRule type="containsText" dxfId="19" priority="42" operator="containsText" text="Eficiencia Media">
      <formula>NOT(ISERROR(SEARCH("Eficiencia Media",AB5)))</formula>
    </cfRule>
    <cfRule type="containsText" dxfId="18" priority="43" operator="containsText" text="Alta Eficiencia">
      <formula>NOT(ISERROR(SEARCH("Alta Eficiencia",AB5)))</formula>
    </cfRule>
  </conditionalFormatting>
  <conditionalFormatting sqref="AJ5:AJ12 AJ15:AJ29 AJ31:AJ32 AJ34 AJ39:AJ126">
    <cfRule type="containsText" dxfId="17" priority="29" operator="containsText" text="Hallazgo Abierto">
      <formula>NOT(ISERROR(SEARCH("Hallazgo Abierto",AJ5)))</formula>
    </cfRule>
    <cfRule type="containsText" dxfId="16" priority="30" operator="containsText" text="Hallazgo Cerrado">
      <formula>NOT(ISERROR(SEARCH("Hallazgo Cerrado",AJ5)))</formula>
    </cfRule>
  </conditionalFormatting>
  <conditionalFormatting sqref="AJ13:AJ14">
    <cfRule type="containsText" dxfId="15" priority="1" operator="containsText" text="Eficiencia Crítica">
      <formula>NOT(ISERROR(SEARCH("Eficiencia Crítica",AJ13)))</formula>
    </cfRule>
    <cfRule type="containsText" dxfId="14" priority="2" operator="containsText" text="Baja Eficiencia">
      <formula>NOT(ISERROR(SEARCH("Baja Eficiencia",AJ13)))</formula>
    </cfRule>
    <cfRule type="containsText" dxfId="13" priority="3" operator="containsText" text="Eficiencia Media">
      <formula>NOT(ISERROR(SEARCH("Eficiencia Media",AJ13)))</formula>
    </cfRule>
    <cfRule type="containsText" dxfId="12" priority="4" operator="containsText" text="Alta Eficiencia">
      <formula>NOT(ISERROR(SEARCH("Alta Eficiencia",AJ13)))</formula>
    </cfRule>
  </conditionalFormatting>
  <conditionalFormatting sqref="AJ30">
    <cfRule type="containsText" dxfId="11" priority="13" operator="containsText" text="Eficiencia Crítica">
      <formula>NOT(ISERROR(SEARCH("Eficiencia Crítica",AJ30)))</formula>
    </cfRule>
    <cfRule type="containsText" dxfId="10" priority="14" operator="containsText" text="Baja Eficiencia">
      <formula>NOT(ISERROR(SEARCH("Baja Eficiencia",AJ30)))</formula>
    </cfRule>
    <cfRule type="containsText" dxfId="9" priority="15" operator="containsText" text="Eficiencia Media">
      <formula>NOT(ISERROR(SEARCH("Eficiencia Media",AJ30)))</formula>
    </cfRule>
    <cfRule type="containsText" dxfId="8" priority="16" operator="containsText" text="Alta Eficiencia">
      <formula>NOT(ISERROR(SEARCH("Alta Eficiencia",AJ30)))</formula>
    </cfRule>
  </conditionalFormatting>
  <conditionalFormatting sqref="AJ33">
    <cfRule type="containsText" dxfId="7" priority="5" operator="containsText" text="Eficiencia Crítica">
      <formula>NOT(ISERROR(SEARCH("Eficiencia Crítica",AJ33)))</formula>
    </cfRule>
    <cfRule type="containsText" dxfId="6" priority="6" operator="containsText" text="Baja Eficiencia">
      <formula>NOT(ISERROR(SEARCH("Baja Eficiencia",AJ33)))</formula>
    </cfRule>
    <cfRule type="containsText" dxfId="5" priority="7" operator="containsText" text="Eficiencia Media">
      <formula>NOT(ISERROR(SEARCH("Eficiencia Media",AJ33)))</formula>
    </cfRule>
    <cfRule type="containsText" dxfId="4" priority="8" operator="containsText" text="Alta Eficiencia">
      <formula>NOT(ISERROR(SEARCH("Alta Eficiencia",AJ33)))</formula>
    </cfRule>
  </conditionalFormatting>
  <conditionalFormatting sqref="AJ35:AJ38">
    <cfRule type="containsText" dxfId="3" priority="9" operator="containsText" text="Eficiencia Crítica">
      <formula>NOT(ISERROR(SEARCH("Eficiencia Crítica",AJ35)))</formula>
    </cfRule>
    <cfRule type="containsText" dxfId="2" priority="10" operator="containsText" text="Baja Eficiencia">
      <formula>NOT(ISERROR(SEARCH("Baja Eficiencia",AJ35)))</formula>
    </cfRule>
    <cfRule type="containsText" dxfId="1" priority="11" operator="containsText" text="Eficiencia Media">
      <formula>NOT(ISERROR(SEARCH("Eficiencia Media",AJ35)))</formula>
    </cfRule>
    <cfRule type="containsText" dxfId="0" priority="12" operator="containsText" text="Alta Eficiencia">
      <formula>NOT(ISERROR(SEARCH("Alta Eficiencia",AJ35)))</formula>
    </cfRule>
  </conditionalFormatting>
  <dataValidations count="1">
    <dataValidation type="decimal" allowBlank="1" showInputMessage="1" showErrorMessage="1" errorTitle="Entrada no válida" error="Por favor escriba un número" promptTitle="Escriba un número en esta casilla" sqref="K5:K16" xr:uid="{D51AC5A5-B7D9-41A5-BD73-D32540C7952D}">
      <formula1>-999999</formula1>
      <formula2>999999</formula2>
    </dataValidation>
  </dataValidations>
  <pageMargins left="0.70866141732283472" right="0.70866141732283472" top="0.74803149606299213" bottom="0.74803149606299213" header="0.31496062992125984" footer="0.31496062992125984"/>
  <pageSetup scale="10" orientation="landscape" r:id="rId1"/>
  <headerFooter>
    <oddFooter>&amp;L&amp;G&amp;RPágina &amp;P de &amp;N</oddFooter>
  </headerFooter>
  <legacyDrawing r:id="rId2"/>
  <legacyDrawingHF r:id="rId3"/>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100-000001000000}">
          <x14:formula1>
            <xm:f>Parametros!$C$2:$C$5</xm:f>
          </x14:formula1>
          <xm:sqref>T127</xm:sqref>
        </x14:dataValidation>
        <x14:dataValidation type="list" allowBlank="1" showInputMessage="1" showErrorMessage="1" xr:uid="{00000000-0002-0000-0100-000000000000}">
          <x14:formula1>
            <xm:f>Parametros!$A$2:$A$5</xm:f>
          </x14:formula1>
          <xm:sqref>A5:A127</xm:sqref>
        </x14:dataValidation>
        <x14:dataValidation type="list" allowBlank="1" showInputMessage="1" showErrorMessage="1" xr:uid="{66AF5C02-06D1-41AB-9F6C-DB3E6C4BE1CA}">
          <x14:formula1>
            <xm:f>Parametros!$B$2:$B$7</xm:f>
          </x14:formula1>
          <xm:sqref>B5:B82</xm:sqref>
        </x14:dataValidation>
        <x14:dataValidation type="list" allowBlank="1" showInputMessage="1" showErrorMessage="1" xr:uid="{F740379B-0D14-4263-A3F4-78C3EB883DC6}">
          <x14:formula1>
            <xm:f>Parametros!$D$2:$D$21</xm:f>
          </x14:formula1>
          <xm:sqref>M5:M82</xm:sqref>
        </x14:dataValidation>
        <x14:dataValidation type="list" allowBlank="1" showInputMessage="1" showErrorMessage="1" xr:uid="{05A276F3-0619-4F17-88EF-C1025CA07979}">
          <x14:formula1>
            <xm:f>Parametros!$A$13:$A$14</xm:f>
          </x14:formula1>
          <xm:sqref>AD5:AH82</xm:sqref>
        </x14:dataValidation>
        <x14:dataValidation type="list" allowBlank="1" showInputMessage="1" showErrorMessage="1" xr:uid="{3B8F4FAF-86C7-44A9-B397-0A5A12A76DFE}">
          <x14:formula1>
            <xm:f>Parametros!$N$2:$N$7</xm:f>
          </x14:formula1>
          <xm:sqref>J5:J82</xm:sqref>
        </x14:dataValidation>
        <x14:dataValidation type="list" allowBlank="1" showInputMessage="1" showErrorMessage="1" xr:uid="{6F1BA29D-E40D-4866-8273-C22926315474}">
          <x14:formula1>
            <xm:f>Parametros!$F$2:$F$11</xm:f>
          </x14:formula1>
          <xm:sqref>N5:N82</xm:sqref>
        </x14:dataValidation>
        <x14:dataValidation type="list" allowBlank="1" showInputMessage="1" showErrorMessage="1" xr:uid="{FE7A3CB9-FDD5-4117-94FF-D1354E5D09FD}">
          <x14:formula1>
            <xm:f>Parametros!$H$2:$H$24</xm:f>
          </x14:formula1>
          <xm:sqref>O5:O82</xm:sqref>
        </x14:dataValidation>
        <x14:dataValidation type="list" allowBlank="1" showInputMessage="1" showErrorMessage="1" xr:uid="{00000000-0002-0000-0100-000002000000}">
          <x14:formula1>
            <xm:f>Parametros!$E$2:$E$4</xm:f>
          </x14:formula1>
          <xm:sqref>U5:U127</xm:sqref>
        </x14:dataValidation>
        <x14:dataValidation type="list" allowBlank="1" showInputMessage="1" showErrorMessage="1" xr:uid="{00000000-0002-0000-0100-000003000000}">
          <x14:formula1>
            <xm:f>Parametros!$G$2:$G$4</xm:f>
          </x14:formula1>
          <xm:sqref>V5:V127</xm:sqref>
        </x14:dataValidation>
        <x14:dataValidation type="list" allowBlank="1" showInputMessage="1" showErrorMessage="1" xr:uid="{8D6A87F0-5AB7-4A9B-A415-A60AF3EE0F90}">
          <x14:formula1>
            <xm:f>Parametros!$C$2:$C$8</xm:f>
          </x14:formula1>
          <xm:sqref>T5:T126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
  <sheetViews>
    <sheetView workbookViewId="0">
      <selection activeCell="F10" sqref="F10"/>
    </sheetView>
  </sheetViews>
  <sheetFormatPr baseColWidth="10" defaultColWidth="9.140625" defaultRowHeight="15" x14ac:dyDescent="0.25"/>
  <cols>
    <col min="1" max="1" width="55.7109375" customWidth="1"/>
    <col min="2" max="2" width="20.7109375" customWidth="1"/>
  </cols>
  <sheetData>
    <row r="1" spans="1:2" x14ac:dyDescent="0.25">
      <c r="A1" s="1" t="s">
        <v>102</v>
      </c>
      <c r="B1" s="1" t="s">
        <v>506</v>
      </c>
    </row>
    <row r="2" spans="1:2" x14ac:dyDescent="0.25">
      <c r="A2" t="s">
        <v>507</v>
      </c>
      <c r="B2">
        <f>COUNTA('Plan de Mejoramiento'!#REF!)</f>
        <v>1</v>
      </c>
    </row>
    <row r="3" spans="1:2" x14ac:dyDescent="0.25">
      <c r="A3" t="s">
        <v>508</v>
      </c>
      <c r="B3">
        <f>COUNTIF('Plan de Mejoramiento'!$T$5:$T$127,"Cumplido")</f>
        <v>0</v>
      </c>
    </row>
    <row r="4" spans="1:2" x14ac:dyDescent="0.25">
      <c r="A4" t="s">
        <v>509</v>
      </c>
      <c r="B4">
        <f>COUNTIF('Plan de Mejoramiento'!$T$5:$T$127,"En proceso")</f>
        <v>0</v>
      </c>
    </row>
    <row r="5" spans="1:2" x14ac:dyDescent="0.25">
      <c r="A5" t="s">
        <v>510</v>
      </c>
      <c r="B5">
        <f>COUNTIF('Plan de Mejoramiento'!$T$5:$T$127,"Rezago")</f>
        <v>0</v>
      </c>
    </row>
    <row r="6" spans="1:2" x14ac:dyDescent="0.25">
      <c r="A6" t="s">
        <v>511</v>
      </c>
      <c r="B6">
        <f>COUNTIF('Plan de Mejoramiento'!$T$5:$T$127,"No iniciado")</f>
        <v>0</v>
      </c>
    </row>
    <row r="7" spans="1:2" x14ac:dyDescent="0.25">
      <c r="A7" t="s">
        <v>512</v>
      </c>
      <c r="B7" s="2"/>
    </row>
    <row r="8" spans="1:2" x14ac:dyDescent="0.25">
      <c r="A8" t="s">
        <v>513</v>
      </c>
      <c r="B8">
        <f>COUNTIFS('Plan de Mejoramiento'!$Z$5:$Z$127,"&gt;=6",'Plan de Mejoramiento'!$T$5:$T$127,"&lt;&gt;Cumplido")</f>
        <v>0</v>
      </c>
    </row>
    <row r="9" spans="1:2" x14ac:dyDescent="0.25">
      <c r="A9" t="s">
        <v>514</v>
      </c>
      <c r="B9">
        <f ca="1">COUNTIF('Plan de Mejoramiento'!$AA$5:$AA$127,"Sí")</f>
        <v>7</v>
      </c>
    </row>
    <row r="10" spans="1:2" x14ac:dyDescent="0.25">
      <c r="A10" t="s">
        <v>515</v>
      </c>
      <c r="B10">
        <f ca="1">IFERROR(AVERAGEIF('Plan de Mejoramiento'!$Y$5:$Y$127,"&gt;0",'Plan de Mejoramiento'!$Y$5:$Y$127),0)</f>
        <v>106.0625</v>
      </c>
    </row>
  </sheetData>
  <sheetProtection algorithmName="SHA-512" hashValue="h1HNSCYvfGy6OHqcOOwIBU6460NBEqySM4y9liP/FlE1TqAECkD7K+C8sJpbM9QZc3BTEgUaxU46w51GEZ7vpg==" saltValue="SFlznebKRB6U3Gdu3Hy5Qw==" spinCount="100000" sheet="1" objects="1" scenarios="1"/>
  <conditionalFormatting sqref="B7">
    <cfRule type="colorScale" priority="1">
      <colorScale>
        <cfvo type="min"/>
        <cfvo type="percentile" val="50"/>
        <cfvo type="max"/>
        <color rgb="FFF8696B"/>
        <color rgb="FFFFEB84"/>
        <color rgb="FF63BE7B"/>
      </colorScale>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0"/>
  <sheetViews>
    <sheetView workbookViewId="0">
      <selection activeCell="D13" sqref="D13"/>
    </sheetView>
  </sheetViews>
  <sheetFormatPr baseColWidth="10" defaultColWidth="9.140625" defaultRowHeight="15" x14ac:dyDescent="0.25"/>
  <cols>
    <col min="1" max="1" width="25.42578125" customWidth="1"/>
    <col min="2" max="5" width="18.7109375" customWidth="1"/>
  </cols>
  <sheetData>
    <row r="1" spans="1:5" x14ac:dyDescent="0.25">
      <c r="A1" s="1" t="s">
        <v>516</v>
      </c>
      <c r="B1" s="1" t="s">
        <v>517</v>
      </c>
      <c r="D1" s="1" t="s">
        <v>108</v>
      </c>
      <c r="E1" s="1" t="s">
        <v>517</v>
      </c>
    </row>
    <row r="2" spans="1:5" x14ac:dyDescent="0.25">
      <c r="A2" s="6" t="s">
        <v>13</v>
      </c>
      <c r="B2">
        <f>COUNTIF('Plan de Mejoramiento'!$A$5:$A$127,"Contraloría")</f>
        <v>0</v>
      </c>
      <c r="D2" s="6" t="s">
        <v>15</v>
      </c>
      <c r="E2">
        <f>COUNTIF('Plan de Mejoramiento'!$T$5:$T$127,"Cumplido")</f>
        <v>0</v>
      </c>
    </row>
    <row r="3" spans="1:5" x14ac:dyDescent="0.25">
      <c r="A3" s="6" t="s">
        <v>20</v>
      </c>
      <c r="B3">
        <f>COUNTIF('Plan de Mejoramiento'!$A$5:$A$127,"Contraloría")</f>
        <v>0</v>
      </c>
      <c r="D3" s="6" t="s">
        <v>21</v>
      </c>
      <c r="E3">
        <f>COUNTIF('Plan de Mejoramiento'!$T$5:$T$127,"Cumplido")</f>
        <v>0</v>
      </c>
    </row>
    <row r="4" spans="1:5" x14ac:dyDescent="0.25">
      <c r="A4" s="6" t="s">
        <v>26</v>
      </c>
      <c r="B4">
        <f>COUNTIF('Plan de Mejoramiento'!$A$5:$A$127,"Contraloría")</f>
        <v>0</v>
      </c>
      <c r="D4" s="6" t="s">
        <v>28</v>
      </c>
      <c r="E4">
        <f>COUNTIF('Plan de Mejoramiento'!$T$5:$T$127,"Cumplido")</f>
        <v>0</v>
      </c>
    </row>
    <row r="5" spans="1:5" x14ac:dyDescent="0.25">
      <c r="A5" s="6" t="s">
        <v>33</v>
      </c>
      <c r="B5">
        <f>COUNTIF('Plan de Mejoramiento'!$A$5:$A$127,"Contraloría")</f>
        <v>0</v>
      </c>
      <c r="D5" s="6" t="s">
        <v>35</v>
      </c>
      <c r="E5">
        <f>COUNTIF('Plan de Mejoramiento'!$T$5:$T$127,"Cumplido")</f>
        <v>0</v>
      </c>
    </row>
    <row r="6" spans="1:5" x14ac:dyDescent="0.25">
      <c r="A6" s="6" t="s">
        <v>39</v>
      </c>
      <c r="B6">
        <f>COUNTIF('Plan de Mejoramiento'!$A$5:$A$127,"Contraloría")</f>
        <v>0</v>
      </c>
      <c r="D6" s="6" t="s">
        <v>47</v>
      </c>
      <c r="E6">
        <f>COUNTIF('Plan de Mejoramiento'!$T$5:$T$127,"Cumplido")</f>
        <v>0</v>
      </c>
    </row>
    <row r="7" spans="1:5" x14ac:dyDescent="0.25">
      <c r="A7" s="6" t="s">
        <v>45</v>
      </c>
      <c r="B7">
        <f>COUNTIF('Plan de Mejoramiento'!$A$5:$A$127,"Contraloría")</f>
        <v>0</v>
      </c>
      <c r="D7" s="6" t="s">
        <v>52</v>
      </c>
      <c r="E7">
        <f>COUNTIF('Plan de Mejoramiento'!$T$5:$T$127,"Cumplido")</f>
        <v>0</v>
      </c>
    </row>
    <row r="8" spans="1:5" x14ac:dyDescent="0.25">
      <c r="A8" s="6" t="s">
        <v>51</v>
      </c>
      <c r="B8">
        <f>COUNTIF('Plan de Mejoramiento'!$A$5:$A$127,"Contraloría")</f>
        <v>0</v>
      </c>
      <c r="E8">
        <f>COUNTIF('Plan de Mejoramiento'!$T$5:$T$127,"Cumplido")</f>
        <v>0</v>
      </c>
    </row>
    <row r="9" spans="1:5" x14ac:dyDescent="0.25">
      <c r="A9" s="6" t="s">
        <v>55</v>
      </c>
      <c r="B9">
        <f>COUNTIF('Plan de Mejoramiento'!$A$5:$A$127,"Contraloría")</f>
        <v>0</v>
      </c>
      <c r="E9">
        <f>COUNTIF('Plan de Mejoramiento'!$T$5:$T$127,"Cumplido")</f>
        <v>0</v>
      </c>
    </row>
    <row r="10" spans="1:5" x14ac:dyDescent="0.25">
      <c r="A10" s="6" t="s">
        <v>58</v>
      </c>
      <c r="B10">
        <f>COUNTIF('Plan de Mejoramiento'!$A$5:$A$127,"Contraloría")</f>
        <v>0</v>
      </c>
      <c r="E10">
        <f>COUNTIF('Plan de Mejoramiento'!$T$5:$T$127,"Cumplido")</f>
        <v>0</v>
      </c>
    </row>
  </sheetData>
  <sheetProtection algorithmName="SHA-512" hashValue="hAhUEXOg17ADKLgU31pKrYuFsIBHJcJf1zWqfpZpMoASxNxxbBswKAbep/M8cbTIORBChGLteAfHkK7eGv6xkw==" saltValue="gH7jWQJPLeggQ7YbSg6zVw=="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5"/>
  <sheetViews>
    <sheetView topLeftCell="A12" workbookViewId="0">
      <selection activeCell="A15" sqref="A15"/>
    </sheetView>
  </sheetViews>
  <sheetFormatPr baseColWidth="10" defaultColWidth="9.140625" defaultRowHeight="15" x14ac:dyDescent="0.25"/>
  <cols>
    <col min="1" max="1" width="46.85546875" customWidth="1"/>
  </cols>
  <sheetData>
    <row r="1" spans="1:2" ht="18.75" x14ac:dyDescent="0.3">
      <c r="A1" s="3" t="s">
        <v>518</v>
      </c>
    </row>
    <row r="3" spans="1:2" x14ac:dyDescent="0.25">
      <c r="A3" t="s">
        <v>519</v>
      </c>
      <c r="B3">
        <f>KPIs!B7</f>
        <v>0</v>
      </c>
    </row>
    <row r="5" spans="1:2" x14ac:dyDescent="0.25">
      <c r="A5" t="s">
        <v>520</v>
      </c>
      <c r="B5">
        <f>KPIs!B8</f>
        <v>0</v>
      </c>
    </row>
    <row r="6" spans="1:2" x14ac:dyDescent="0.25">
      <c r="A6" t="s">
        <v>521</v>
      </c>
      <c r="B6">
        <f ca="1">KPIs!B9</f>
        <v>7</v>
      </c>
    </row>
    <row r="7" spans="1:2" x14ac:dyDescent="0.25">
      <c r="A7" t="s">
        <v>515</v>
      </c>
      <c r="B7">
        <f ca="1">KPIs!B10</f>
        <v>106.0625</v>
      </c>
    </row>
    <row r="10" spans="1:2" x14ac:dyDescent="0.25">
      <c r="A10" s="4" t="s">
        <v>522</v>
      </c>
    </row>
    <row r="11" spans="1:2" ht="45" x14ac:dyDescent="0.25">
      <c r="A11" s="5" t="s">
        <v>523</v>
      </c>
    </row>
    <row r="12" spans="1:2" ht="30" x14ac:dyDescent="0.25">
      <c r="A12" s="5" t="s">
        <v>524</v>
      </c>
    </row>
    <row r="13" spans="1:2" ht="30" x14ac:dyDescent="0.25">
      <c r="A13" s="5" t="s">
        <v>525</v>
      </c>
    </row>
    <row r="14" spans="1:2" ht="45" x14ac:dyDescent="0.25">
      <c r="A14" s="5" t="s">
        <v>526</v>
      </c>
    </row>
    <row r="15" spans="1:2" ht="30" x14ac:dyDescent="0.25">
      <c r="A15" s="5" t="s">
        <v>527</v>
      </c>
    </row>
  </sheetData>
  <sheetProtection algorithmName="SHA-512" hashValue="hbO36iA/EMsYNQ8lAZAAnW32YvH0/2XNWs4OfEdmJ2mUFKvxL0rD5TNSCvvoL1KI0qKij3yyBF22oeCiTzVNGg==" saltValue="KpYgHOe96TbWN3NfG907Xg=="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Parametros</vt:lpstr>
      <vt:lpstr>Plan de Mejoramiento</vt:lpstr>
      <vt:lpstr>KPIs</vt:lpstr>
      <vt:lpstr>Resumenes</vt:lpstr>
      <vt:lpstr>Dashboard</vt:lpstr>
      <vt:lpstr>'Plan de Mejoramiento'!Área_de_impresión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Angel Pardo Mateus</dc:creator>
  <cp:keywords/>
  <dc:description/>
  <cp:lastModifiedBy>Miguel Angel Pardo Mateus</cp:lastModifiedBy>
  <cp:revision/>
  <dcterms:created xsi:type="dcterms:W3CDTF">2025-09-06T01:58:21Z</dcterms:created>
  <dcterms:modified xsi:type="dcterms:W3CDTF">2026-01-01T00:50:17Z</dcterms:modified>
  <cp:category/>
  <cp:contentStatus/>
</cp:coreProperties>
</file>