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92.168.6.11\Control-Interno\2025\Plan Anual de Auditoría 2025\Evaluación y Seguimiento\Auditoría SGC SGA SGSST\Plan de Mejoramiento\"/>
    </mc:Choice>
  </mc:AlternateContent>
  <xr:revisionPtr revIDLastSave="0" documentId="13_ncr:1_{670173CE-56CE-4B81-BFCD-1F98A97E39AC}" xr6:coauthVersionLast="47" xr6:coauthVersionMax="47" xr10:uidLastSave="{00000000-0000-0000-0000-000000000000}"/>
  <workbookProtection workbookAlgorithmName="SHA-512" workbookHashValue="z8r5kpOdXYmocXt6u31U//CqKjaLmQNHLUwQhf9+mFVYlCKE6U7+4BoYWKlovWDsJdL3rqwn25yTZRToY2iVsg==" workbookSaltValue="EX4CHZHkmIH+ikWapGQLog==" workbookSpinCount="100000" lockStructure="1"/>
  <bookViews>
    <workbookView xWindow="12105" yWindow="1245" windowWidth="15210" windowHeight="14340" firstSheet="1" activeTab="1" xr2:uid="{00000000-000D-0000-FFFF-FFFF00000000}"/>
  </bookViews>
  <sheets>
    <sheet name="Parametros" sheetId="1" state="hidden" r:id="rId1"/>
    <sheet name="Plan de Mejoramiento" sheetId="2" r:id="rId2"/>
    <sheet name="KPIs" sheetId="3" state="hidden" r:id="rId3"/>
    <sheet name="Resumenes" sheetId="4" state="hidden" r:id="rId4"/>
    <sheet name="Dashboard" sheetId="5" state="hidden" r:id="rId5"/>
  </sheets>
  <definedNames>
    <definedName name="_xlnm._FilterDatabase" localSheetId="1" hidden="1">'Plan de Mejoramiento'!$A$4:$AJ$4</definedName>
    <definedName name="_xlnm.Print_Area" localSheetId="1">'Plan de Mejoramiento'!$A$1:$AJ$47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7" i="2" l="1"/>
  <c r="Z47" i="2"/>
  <c r="Y47" i="2"/>
  <c r="AA46" i="2"/>
  <c r="Z46" i="2"/>
  <c r="Y46" i="2"/>
  <c r="E3" i="4" l="1"/>
  <c r="E4" i="4"/>
  <c r="E5" i="4"/>
  <c r="E6" i="4"/>
  <c r="E7" i="4"/>
  <c r="E8" i="4"/>
  <c r="E9" i="4"/>
  <c r="E10" i="4"/>
  <c r="B3" i="4"/>
  <c r="B4" i="4"/>
  <c r="B5" i="4"/>
  <c r="B6" i="4"/>
  <c r="B7" i="4"/>
  <c r="B8" i="4"/>
  <c r="B9" i="4"/>
  <c r="B10" i="4"/>
  <c r="B2" i="4"/>
  <c r="B3" i="5"/>
  <c r="E2" i="4"/>
  <c r="B6" i="3"/>
  <c r="B5" i="3"/>
  <c r="B4" i="3"/>
  <c r="B3" i="3"/>
  <c r="B2" i="3"/>
  <c r="AA92" i="2"/>
  <c r="Z92" i="2"/>
  <c r="Y92" i="2"/>
  <c r="AA91" i="2"/>
  <c r="Z91" i="2"/>
  <c r="Y91" i="2"/>
  <c r="AA90" i="2"/>
  <c r="Z90" i="2"/>
  <c r="Y90" i="2"/>
  <c r="AA89" i="2"/>
  <c r="Z89" i="2"/>
  <c r="Y89" i="2"/>
  <c r="AA88" i="2"/>
  <c r="Z88" i="2"/>
  <c r="Y88" i="2"/>
  <c r="AA87" i="2"/>
  <c r="Z87" i="2"/>
  <c r="Y87" i="2"/>
  <c r="AA86" i="2"/>
  <c r="Z86" i="2"/>
  <c r="Y86" i="2"/>
  <c r="AA85" i="2"/>
  <c r="Z85" i="2"/>
  <c r="Y85" i="2"/>
  <c r="AA84" i="2"/>
  <c r="Z84" i="2"/>
  <c r="Y84" i="2"/>
  <c r="AA83" i="2"/>
  <c r="Z83" i="2"/>
  <c r="Y83" i="2"/>
  <c r="AA82" i="2"/>
  <c r="Z82" i="2"/>
  <c r="Y82" i="2"/>
  <c r="AA81" i="2"/>
  <c r="Z81" i="2"/>
  <c r="Y81" i="2"/>
  <c r="AA80" i="2"/>
  <c r="Z80" i="2"/>
  <c r="Y80" i="2"/>
  <c r="AA79" i="2"/>
  <c r="Z79" i="2"/>
  <c r="Y79" i="2"/>
  <c r="AA78" i="2"/>
  <c r="Z78" i="2"/>
  <c r="Y78" i="2"/>
  <c r="AA77" i="2"/>
  <c r="Z77" i="2"/>
  <c r="Y77" i="2"/>
  <c r="AA76" i="2"/>
  <c r="Z76" i="2"/>
  <c r="Y76" i="2"/>
  <c r="AA75" i="2"/>
  <c r="Z75" i="2"/>
  <c r="Y75" i="2"/>
  <c r="AA74" i="2"/>
  <c r="Z74" i="2"/>
  <c r="Y74" i="2"/>
  <c r="AA73" i="2"/>
  <c r="Z73" i="2"/>
  <c r="Y73" i="2"/>
  <c r="AA72" i="2"/>
  <c r="Z72" i="2"/>
  <c r="Y72" i="2"/>
  <c r="AA71" i="2"/>
  <c r="Z71" i="2"/>
  <c r="Y71" i="2"/>
  <c r="AA70" i="2"/>
  <c r="Z70" i="2"/>
  <c r="Y70" i="2"/>
  <c r="AA69" i="2"/>
  <c r="Z69" i="2"/>
  <c r="Y69" i="2"/>
  <c r="AA68" i="2"/>
  <c r="Z68" i="2"/>
  <c r="Y68" i="2"/>
  <c r="AA67" i="2"/>
  <c r="Z67" i="2"/>
  <c r="Y67" i="2"/>
  <c r="AA66" i="2"/>
  <c r="Z66" i="2"/>
  <c r="Y66" i="2"/>
  <c r="AA65" i="2"/>
  <c r="Z65" i="2"/>
  <c r="Y65" i="2"/>
  <c r="AA64" i="2"/>
  <c r="Z64" i="2"/>
  <c r="Y64" i="2"/>
  <c r="AA63" i="2"/>
  <c r="Z63" i="2"/>
  <c r="Y63" i="2"/>
  <c r="AA62" i="2"/>
  <c r="Z62" i="2"/>
  <c r="Y62" i="2"/>
  <c r="AA61" i="2"/>
  <c r="Z61" i="2"/>
  <c r="Y61" i="2"/>
  <c r="AA60" i="2"/>
  <c r="Z60" i="2"/>
  <c r="Y60" i="2"/>
  <c r="AA59" i="2"/>
  <c r="Z59" i="2"/>
  <c r="Y59" i="2"/>
  <c r="AA58" i="2"/>
  <c r="Z58" i="2"/>
  <c r="Y58" i="2"/>
  <c r="AA57" i="2"/>
  <c r="Z57" i="2"/>
  <c r="Y57" i="2"/>
  <c r="AA56" i="2"/>
  <c r="Z56" i="2"/>
  <c r="Y56" i="2"/>
  <c r="AA55" i="2"/>
  <c r="Z55" i="2"/>
  <c r="Y55" i="2"/>
  <c r="AA54" i="2"/>
  <c r="Z54" i="2"/>
  <c r="Y54" i="2"/>
  <c r="AA53" i="2"/>
  <c r="Z53" i="2"/>
  <c r="Y53" i="2"/>
  <c r="AA52" i="2"/>
  <c r="Z52" i="2"/>
  <c r="Y52" i="2"/>
  <c r="AA51" i="2"/>
  <c r="Z51" i="2"/>
  <c r="Y51" i="2"/>
  <c r="AA50" i="2"/>
  <c r="Z50" i="2"/>
  <c r="Y50" i="2"/>
  <c r="AA49" i="2"/>
  <c r="Z49" i="2"/>
  <c r="Y49" i="2"/>
  <c r="AA48" i="2"/>
  <c r="Z48" i="2"/>
  <c r="Y48" i="2"/>
  <c r="B8" i="3" l="1"/>
  <c r="B5" i="5" s="1"/>
  <c r="B9" i="3"/>
  <c r="B6" i="5" s="1"/>
  <c r="B10" i="3"/>
  <c r="B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Miguel Angel Pardo Mateus</author>
  </authors>
  <commentList>
    <comment ref="A4" authorId="0" shapeId="0" xr:uid="{C937C2B7-BA05-4969-8138-5CE6A8C4834B}">
      <text>
        <r>
          <rPr>
            <b/>
            <sz val="12"/>
            <color indexed="81"/>
            <rFont val="Tahoma"/>
            <family val="2"/>
          </rPr>
          <t>Seleccione de la liste el tipo de plan.</t>
        </r>
      </text>
    </comment>
    <comment ref="B4" authorId="0" shapeId="0" xr:uid="{22F715D5-0CD6-4F52-BD56-E4151754E3B6}">
      <text>
        <r>
          <rPr>
            <b/>
            <sz val="12"/>
            <color indexed="81"/>
            <rFont val="Tahoma"/>
            <family val="2"/>
          </rPr>
          <t>Seleccione de la lista el tipo de resultado.</t>
        </r>
      </text>
    </comment>
    <comment ref="C4" authorId="0" shapeId="0" xr:uid="{36AF698D-4D70-4ED0-94BE-9D53E95D005C}">
      <text>
        <r>
          <rPr>
            <b/>
            <sz val="12"/>
            <color indexed="81"/>
            <rFont val="Tahoma"/>
            <family val="2"/>
          </rPr>
          <t>Campo diligenciado por la Oficina de Control Interno.</t>
        </r>
      </text>
    </comment>
    <comment ref="H5" authorId="0" shapeId="0" xr:uid="{1EDFE845-0A98-4F3A-B8B5-438452CC9833}">
      <text>
        <r>
          <rPr>
            <b/>
            <sz val="12"/>
            <color indexed="81"/>
            <rFont val="Tahoma"/>
            <family val="2"/>
          </rPr>
          <t>Campo diligenciado por la Oficina de Control Interno.</t>
        </r>
      </text>
    </comment>
    <comment ref="G6" authorId="0" shapeId="0" xr:uid="{1FA633DB-EFBB-4D76-9BA6-566C78EA3658}">
      <text>
        <r>
          <rPr>
            <b/>
            <sz val="12"/>
            <color indexed="81"/>
            <rFont val="Tahoma"/>
            <family val="2"/>
          </rPr>
          <t>Campo diligenciado por la Oficina de Control Interno.</t>
        </r>
      </text>
    </comment>
    <comment ref="H6" authorId="0" shapeId="0" xr:uid="{1E647A6E-FD31-447D-BD38-094B39957053}">
      <text>
        <r>
          <rPr>
            <b/>
            <sz val="12"/>
            <color indexed="81"/>
            <rFont val="Tahoma"/>
            <family val="2"/>
          </rPr>
          <t>Campo diligenciado por la Oficina de Control Interno.</t>
        </r>
      </text>
    </comment>
    <comment ref="J6" authorId="0" shapeId="0" xr:uid="{A5A97275-B273-4A5E-84A1-B484C3CD7B35}">
      <text>
        <r>
          <rPr>
            <b/>
            <sz val="12"/>
            <color indexed="81"/>
            <rFont val="Tahoma"/>
            <family val="2"/>
          </rPr>
          <t>Seleccione de la lista la tipología de la acción planteada.</t>
        </r>
      </text>
    </comment>
    <comment ref="M6" authorId="0" shapeId="0" xr:uid="{908915AD-A22C-49B2-A703-944B323F3894}">
      <text>
        <r>
          <rPr>
            <b/>
            <sz val="12"/>
            <color indexed="81"/>
            <rFont val="Tahoma"/>
            <family val="2"/>
          </rPr>
          <t>Seleccione de la lista el proceso responsable de la ejecución de la acción planteada.</t>
        </r>
      </text>
    </comment>
    <comment ref="N6" authorId="0" shapeId="0" xr:uid="{6CF38D42-528D-4E17-867B-AB57D827F4B7}">
      <text>
        <r>
          <rPr>
            <b/>
            <sz val="12"/>
            <color indexed="81"/>
            <rFont val="Tahoma"/>
            <family val="2"/>
          </rPr>
          <t>Seleccione de la lista la Oficina o Subsecretaría responsable de controlar la ejecución de la acción planteada</t>
        </r>
        <r>
          <rPr>
            <sz val="9"/>
            <color indexed="81"/>
            <rFont val="Tahoma"/>
            <family val="2"/>
          </rPr>
          <t>.</t>
        </r>
      </text>
    </comment>
    <comment ref="O6" authorId="0" shapeId="0" xr:uid="{4E78F799-D396-46D9-8CAD-23ABA76C9EC7}">
      <text>
        <r>
          <rPr>
            <b/>
            <sz val="12"/>
            <color indexed="81"/>
            <rFont val="Tahoma"/>
            <family val="2"/>
          </rPr>
          <t>Seleccione de la lista la dependencia responsable de la ejecución de la acción planteada.</t>
        </r>
      </text>
    </comment>
    <comment ref="P6" authorId="0" shapeId="0" xr:uid="{1787108F-5A7B-44C5-9275-704B2779C7DD}">
      <text>
        <r>
          <rPr>
            <b/>
            <sz val="12"/>
            <color indexed="81"/>
            <rFont val="Tahoma"/>
            <family val="2"/>
          </rPr>
          <t>Determine la fecha de inicio de la acción. Formato dd/mm/aa</t>
        </r>
      </text>
    </comment>
    <comment ref="Q6" authorId="0" shapeId="0" xr:uid="{9616F64B-380C-4EC1-B980-E7D33125F8F4}">
      <text>
        <r>
          <rPr>
            <b/>
            <sz val="12"/>
            <color indexed="81"/>
            <rFont val="Tahoma"/>
            <family val="2"/>
          </rPr>
          <t xml:space="preserve">Determine la fecha de culminación de la acción. Formato dd/mm/aa. Tenga en cuenta que la acción no podrá superar los 12 meses </t>
        </r>
      </text>
    </comment>
    <comment ref="R6" authorId="0" shapeId="0" xr:uid="{D497ADF4-B5A2-4EBA-8A7E-3A011A8A88D6}">
      <text>
        <r>
          <rPr>
            <b/>
            <sz val="12"/>
            <color indexed="81"/>
            <rFont val="Tahoma"/>
            <family val="2"/>
          </rPr>
          <t>Campo diligenciado por la Oficina de Control Interno. Formato dd/mm/aa.</t>
        </r>
      </text>
    </comment>
    <comment ref="S6" authorId="0" shapeId="0" xr:uid="{F9720DCB-5C69-4666-847C-504D609C058D}">
      <text>
        <r>
          <rPr>
            <b/>
            <sz val="12"/>
            <color indexed="81"/>
            <rFont val="Tahoma"/>
            <family val="2"/>
          </rPr>
          <t>Campo diligenciado por la Oficina de Control Interno. Cuantifique el nivel porcentual de avance de acuerdo con el indicador planteado, evidencia y resultado.</t>
        </r>
      </text>
    </comment>
    <comment ref="T6" authorId="0" shapeId="0" xr:uid="{3E616728-35CD-4487-A621-7D809B8478B8}">
      <text>
        <r>
          <rPr>
            <b/>
            <sz val="12"/>
            <color indexed="81"/>
            <rFont val="Tahoma"/>
            <family val="2"/>
          </rPr>
          <t>Campo diligenciado por la Oficina de Control Interno. Seleccione de la lista el estado de la acción de acuerdo con los datos de las columnas P, Q, R, W y X.</t>
        </r>
      </text>
    </comment>
    <comment ref="U6" authorId="0" shapeId="0" xr:uid="{6B827AC6-17CA-44AF-AE79-CD21552F800C}">
      <text>
        <r>
          <rPr>
            <b/>
            <sz val="12"/>
            <color indexed="81"/>
            <rFont val="Tahoma"/>
            <family val="2"/>
          </rPr>
          <t>Campo diligenciado por la Oficina de Control Interno. Seleccione de la lista el nivel de riesgo de acuerdo con el estado de la acción.</t>
        </r>
      </text>
    </comment>
    <comment ref="V6" authorId="0" shapeId="0" xr:uid="{3FAAF62D-B96B-45E5-ADEB-CD733F81FF05}">
      <text>
        <r>
          <rPr>
            <b/>
            <sz val="12"/>
            <color indexed="81"/>
            <rFont val="Tahoma"/>
            <family val="2"/>
          </rPr>
          <t>Campo diligenciado por la Oficina de Control Interno. Seleccione de la lista el impacto del riesgo de acuerdo con el estado de la acción.</t>
        </r>
      </text>
    </comment>
    <comment ref="W6" authorId="0" shapeId="0" xr:uid="{C3630609-2FF5-4FDF-9FCB-77F8CFB27321}">
      <text>
        <r>
          <rPr>
            <b/>
            <sz val="12"/>
            <color indexed="81"/>
            <rFont val="Tahoma"/>
            <family val="2"/>
          </rPr>
          <t>Campo diligenciado por la Oficina de Control Interno. Enliste todas las evidencias aportadas por la dependencia responsable de la ejecución dela acción incluyendo el medio de entrega.</t>
        </r>
      </text>
    </comment>
    <comment ref="X6" authorId="0" shapeId="0" xr:uid="{BE7F5C3D-7F4C-4DC9-88B9-0D5292CA0EDE}">
      <text>
        <r>
          <rPr>
            <b/>
            <sz val="12"/>
            <color indexed="81"/>
            <rFont val="Tahoma"/>
            <family val="2"/>
          </rPr>
          <t>Campo diligenciado por la Oficina de Control Interno. Identifique lo siguiente: Ubicación de las Evidencias, Valoración de las Evidencias, Concepto, Salvedades, Observaciones, Recomendaciones</t>
        </r>
      </text>
    </comment>
    <comment ref="G7" authorId="0" shapeId="0" xr:uid="{B36DFF10-82A6-4A0C-AD64-B45077CB477A}">
      <text>
        <r>
          <rPr>
            <b/>
            <sz val="12"/>
            <color indexed="81"/>
            <rFont val="Tahoma"/>
            <family val="2"/>
          </rPr>
          <t>Campo diligenciado por la Oficina de Control Interno.</t>
        </r>
      </text>
    </comment>
    <comment ref="G8" authorId="0" shapeId="0" xr:uid="{A14643F7-931D-41BC-A6E3-99E813F8CE70}">
      <text>
        <r>
          <rPr>
            <b/>
            <sz val="12"/>
            <color indexed="81"/>
            <rFont val="Tahoma"/>
            <family val="2"/>
          </rPr>
          <t>Campo diligenciado por la Oficina de Control Interno.</t>
        </r>
      </text>
    </comment>
    <comment ref="G9" authorId="0" shapeId="0" xr:uid="{03F2FD13-5104-4F5E-82B0-5FD2E101DB50}">
      <text>
        <r>
          <rPr>
            <b/>
            <sz val="12"/>
            <color indexed="81"/>
            <rFont val="Tahoma"/>
            <family val="2"/>
          </rPr>
          <t>Campo diligenciado por la Oficina de Control Interno.</t>
        </r>
      </text>
    </comment>
    <comment ref="G10" authorId="0" shapeId="0" xr:uid="{3371E91A-21B1-4ED0-9097-634330C08C3F}">
      <text>
        <r>
          <rPr>
            <b/>
            <sz val="12"/>
            <color indexed="81"/>
            <rFont val="Tahoma"/>
            <family val="2"/>
          </rPr>
          <t>Campo diligenciado por la Oficina de Control Interno.</t>
        </r>
      </text>
    </comment>
    <comment ref="G16" authorId="0" shapeId="0" xr:uid="{81454867-9008-47C8-8B24-9422BFF89531}">
      <text>
        <r>
          <rPr>
            <b/>
            <sz val="12"/>
            <color indexed="81"/>
            <rFont val="Tahoma"/>
            <family val="2"/>
          </rPr>
          <t>Campo diligenciado por la Oficina de Control Interno.</t>
        </r>
      </text>
    </comment>
    <comment ref="G17" authorId="0" shapeId="0" xr:uid="{C5BA850B-1CC7-42EF-B3D1-CEC9059C7AAC}">
      <text>
        <r>
          <rPr>
            <b/>
            <sz val="12"/>
            <color indexed="81"/>
            <rFont val="Tahoma"/>
            <family val="2"/>
          </rPr>
          <t>Campo diligenciado por la Oficina de Control Interno.</t>
        </r>
      </text>
    </comment>
    <comment ref="G18" authorId="0" shapeId="0" xr:uid="{4896FC52-64C8-4BFC-AA26-7241C74498DE}">
      <text>
        <r>
          <rPr>
            <b/>
            <sz val="12"/>
            <color indexed="81"/>
            <rFont val="Tahoma"/>
            <family val="2"/>
          </rPr>
          <t>Campo diligenciado por la Oficina de Control Interno.</t>
        </r>
      </text>
    </comment>
    <comment ref="G19" authorId="0" shapeId="0" xr:uid="{CA206094-B270-45FE-8B16-2AA0D8208515}">
      <text>
        <r>
          <rPr>
            <b/>
            <sz val="12"/>
            <color indexed="81"/>
            <rFont val="Tahoma"/>
            <family val="2"/>
          </rPr>
          <t>Campo diligenciado por la Oficina de Control Interno.</t>
        </r>
      </text>
    </comment>
    <comment ref="G20" authorId="0" shapeId="0" xr:uid="{0EF76893-60D5-49F1-940A-433901C904A9}">
      <text>
        <r>
          <rPr>
            <b/>
            <sz val="12"/>
            <color indexed="81"/>
            <rFont val="Tahoma"/>
            <family val="2"/>
          </rPr>
          <t>Campo diligenciado por la Oficina de Control Interno.</t>
        </r>
      </text>
    </comment>
    <comment ref="G21" authorId="0" shapeId="0" xr:uid="{271DF911-4757-4E8A-B46D-2EA04FC82092}">
      <text>
        <r>
          <rPr>
            <b/>
            <sz val="12"/>
            <color indexed="81"/>
            <rFont val="Tahoma"/>
            <family val="2"/>
          </rPr>
          <t>Campo diligenciado por la Oficina de Control Interno.</t>
        </r>
      </text>
    </comment>
    <comment ref="G22" authorId="0" shapeId="0" xr:uid="{774958A4-3820-4A2C-8366-AA1747034382}">
      <text>
        <r>
          <rPr>
            <b/>
            <sz val="12"/>
            <color indexed="81"/>
            <rFont val="Tahoma"/>
            <family val="2"/>
          </rPr>
          <t>Campo diligenciado por la Oficina de Control Interno.</t>
        </r>
      </text>
    </comment>
    <comment ref="G23" authorId="0" shapeId="0" xr:uid="{024ACD25-E81C-4245-AE11-B9D19AA1AAD3}">
      <text>
        <r>
          <rPr>
            <b/>
            <sz val="12"/>
            <color indexed="81"/>
            <rFont val="Tahoma"/>
            <family val="2"/>
          </rPr>
          <t>Campo diligenciado por la Oficina de Control Interno.</t>
        </r>
      </text>
    </comment>
    <comment ref="G24" authorId="0" shapeId="0" xr:uid="{98E443FB-B6E5-4CC9-91FE-21CD4D3ABB39}">
      <text>
        <r>
          <rPr>
            <b/>
            <sz val="12"/>
            <color indexed="81"/>
            <rFont val="Tahoma"/>
            <family val="2"/>
          </rPr>
          <t>Campo diligenciado por la Oficina de Control Interno.</t>
        </r>
      </text>
    </comment>
    <comment ref="G25" authorId="0" shapeId="0" xr:uid="{78EFABD3-8DCF-4330-9C09-C81F48FE445D}">
      <text>
        <r>
          <rPr>
            <b/>
            <sz val="12"/>
            <color indexed="81"/>
            <rFont val="Tahoma"/>
            <family val="2"/>
          </rPr>
          <t>Campo diligenciado por la Oficina de Control Interno.</t>
        </r>
      </text>
    </comment>
    <comment ref="D26" authorId="0" shapeId="0" xr:uid="{84215594-D7A3-4238-BB78-7A59955CE858}">
      <text>
        <r>
          <rPr>
            <b/>
            <sz val="12"/>
            <color indexed="81"/>
            <rFont val="Tahoma"/>
            <family val="2"/>
          </rPr>
          <t>Campo diligenciado por la Oficina de Control Interno.</t>
        </r>
        <r>
          <rPr>
            <sz val="9"/>
            <color indexed="81"/>
            <rFont val="Tahoma"/>
            <family val="2"/>
          </rPr>
          <t xml:space="preserve">
</t>
        </r>
      </text>
    </comment>
    <comment ref="E26" authorId="0" shapeId="0" xr:uid="{001EA23E-8C11-499A-A8E5-AEF296E7B95E}">
      <text>
        <r>
          <rPr>
            <b/>
            <sz val="12"/>
            <color indexed="81"/>
            <rFont val="Tahoma"/>
            <family val="2"/>
          </rPr>
          <t>Realice el análisis de causas y consigne el resultado. Puede soportar el análisis en aquellas causas que se revelaron en el informe que da origen al hallazgo</t>
        </r>
      </text>
    </comment>
    <comment ref="F26" authorId="0" shapeId="0" xr:uid="{D2686A79-62FC-4BB3-8B23-CDC252FD30E4}">
      <text>
        <r>
          <rPr>
            <b/>
            <sz val="12"/>
            <color indexed="81"/>
            <rFont val="Tahoma"/>
            <family val="2"/>
          </rPr>
          <t>Realice el análisis de los efectos reales o potenciales y consigne el resultado. Puede soportar el análisis en los efectos que se revelaron en el informe que da origen al hallazgo.</t>
        </r>
      </text>
    </comment>
    <comment ref="G26" authorId="0" shapeId="0" xr:uid="{EE8C1B5D-2C30-4F3B-BEA0-35F2F6837BE0}">
      <text>
        <r>
          <rPr>
            <b/>
            <sz val="12"/>
            <color indexed="81"/>
            <rFont val="Tahoma"/>
            <family val="2"/>
          </rPr>
          <t>Campo diligenciado por la Oficina de Control Interno.</t>
        </r>
      </text>
    </comment>
    <comment ref="H26" authorId="0" shapeId="0" xr:uid="{9E9A6274-552E-499D-BFE4-7CF201A9175F}">
      <text>
        <r>
          <rPr>
            <b/>
            <sz val="12"/>
            <color indexed="81"/>
            <rFont val="Tahoma"/>
            <family val="2"/>
          </rPr>
          <t>Campo diligenciado por la Oficina de Control Interno.</t>
        </r>
      </text>
    </comment>
    <comment ref="I26" authorId="0" shapeId="0" xr:uid="{6DE12F03-E17A-4CDC-9CAC-CD82D5E13D43}">
      <text>
        <r>
          <rPr>
            <b/>
            <sz val="12"/>
            <color indexed="81"/>
            <rFont val="Tahoma"/>
            <family val="2"/>
          </rPr>
          <t>De acuerdo con el análisis de causas realizado, determine las acciones a ejecutar para subsanar las causas identificadas. Si se propone más de una acción para el mismo hallazgo, copie la fila y péguela secuencialmente tantas veces como acciones se establezcan.
Redacte cada acción como una instrucción concreta, orientada a un único resultado verificable, utilizando verbos en infinitivo,  evitando términos genéricos y evite condicionamientos o propósitos generales. Anteponga a cada acción el numero respectico: 1. , 3., 3.,...</t>
        </r>
      </text>
    </comment>
    <comment ref="J26" authorId="0" shapeId="0" xr:uid="{D3D0068F-3A67-4232-8674-70E13BE4C0FC}">
      <text>
        <r>
          <rPr>
            <b/>
            <sz val="12"/>
            <color indexed="81"/>
            <rFont val="Tahoma"/>
            <family val="2"/>
          </rPr>
          <t>Seleccione de la lista la tipología de la acción planteada.</t>
        </r>
      </text>
    </comment>
    <comment ref="K26" authorId="0" shapeId="0" xr:uid="{3B9EFD00-B269-462C-91D3-DEC2D742A806}">
      <text>
        <r>
          <rPr>
            <b/>
            <sz val="12"/>
            <color indexed="81"/>
            <rFont val="Tahoma"/>
            <family val="2"/>
          </rPr>
          <t>Consigne la meta en cifras porcentuales o en unidades específicas a lograr.</t>
        </r>
      </text>
    </comment>
    <comment ref="L26" authorId="0" shapeId="0" xr:uid="{81976451-CFA7-4AB2-BB06-0E6777C58BE2}">
      <text>
        <r>
          <rPr>
            <b/>
            <sz val="12"/>
            <color indexed="81"/>
            <rFont val="Tahoma"/>
            <family val="2"/>
          </rPr>
          <t>Defina un indicador específico, medible y relevante que permita evaluar objetivamente el progreso y los resultados de la acción planteada.</t>
        </r>
      </text>
    </comment>
    <comment ref="M26" authorId="0" shapeId="0" xr:uid="{9C50573F-0B10-4B74-9640-0FE1CCFEE6DB}">
      <text>
        <r>
          <rPr>
            <b/>
            <sz val="12"/>
            <color indexed="81"/>
            <rFont val="Tahoma"/>
            <family val="2"/>
          </rPr>
          <t>Seleccione de la lista el proceso responsable de la ejecución de la acción planteada.</t>
        </r>
      </text>
    </comment>
    <comment ref="N26" authorId="0" shapeId="0" xr:uid="{B4D06C98-C5E7-4AF4-B8D2-6F906ED84B9C}">
      <text>
        <r>
          <rPr>
            <b/>
            <sz val="12"/>
            <color indexed="81"/>
            <rFont val="Tahoma"/>
            <family val="2"/>
          </rPr>
          <t>Seleccione de la lista la Oficina o Subsecretaría responsable de controlar la ejecución de la acción planteada</t>
        </r>
        <r>
          <rPr>
            <sz val="9"/>
            <color indexed="81"/>
            <rFont val="Tahoma"/>
            <family val="2"/>
          </rPr>
          <t>.</t>
        </r>
      </text>
    </comment>
    <comment ref="O26" authorId="0" shapeId="0" xr:uid="{0F90F9CC-2378-4037-A5D3-BED71B679183}">
      <text>
        <r>
          <rPr>
            <b/>
            <sz val="12"/>
            <color indexed="81"/>
            <rFont val="Tahoma"/>
            <family val="2"/>
          </rPr>
          <t>Seleccione de la lista la dependencia responsable de la ejecución de la acción planteada.</t>
        </r>
      </text>
    </comment>
    <comment ref="P26" authorId="0" shapeId="0" xr:uid="{5AB4D830-7D01-4BFE-9EB9-E9841255F152}">
      <text>
        <r>
          <rPr>
            <b/>
            <sz val="12"/>
            <color indexed="81"/>
            <rFont val="Tahoma"/>
            <family val="2"/>
          </rPr>
          <t>Determine la fecha de inicio de la acción. Formato dd/mm/aa</t>
        </r>
      </text>
    </comment>
    <comment ref="Q26" authorId="0" shapeId="0" xr:uid="{A54B7ABA-515C-4238-B98E-AFB2989D71F0}">
      <text>
        <r>
          <rPr>
            <b/>
            <sz val="12"/>
            <color indexed="81"/>
            <rFont val="Tahoma"/>
            <family val="2"/>
          </rPr>
          <t xml:space="preserve">Determine la fecha de culminación de la acción. Formato dd/mm/aa. Tenga en cuenta que la acción no podrá superar los 12 meses </t>
        </r>
      </text>
    </comment>
    <comment ref="R26" authorId="0" shapeId="0" xr:uid="{27FEA90B-24A5-4D96-A0C5-0DBB73EB44FF}">
      <text>
        <r>
          <rPr>
            <b/>
            <sz val="12"/>
            <color indexed="81"/>
            <rFont val="Tahoma"/>
            <family val="2"/>
          </rPr>
          <t>Campo diligenciado por la Oficina de Control Interno. Formato dd/mm/aa.</t>
        </r>
      </text>
    </comment>
    <comment ref="D27" authorId="0" shapeId="0" xr:uid="{9886B55B-6F5C-4B74-AE63-0E00495DCC81}">
      <text>
        <r>
          <rPr>
            <b/>
            <sz val="12"/>
            <color indexed="81"/>
            <rFont val="Tahoma"/>
            <family val="2"/>
          </rPr>
          <t>Campo diligenciado por la Oficina de Control Interno.</t>
        </r>
        <r>
          <rPr>
            <sz val="9"/>
            <color indexed="81"/>
            <rFont val="Tahoma"/>
            <family val="2"/>
          </rPr>
          <t xml:space="preserve">
</t>
        </r>
      </text>
    </comment>
    <comment ref="G27" authorId="0" shapeId="0" xr:uid="{1DA39392-0C85-472C-AA71-AA0D79A96E97}">
      <text>
        <r>
          <rPr>
            <b/>
            <sz val="12"/>
            <color indexed="81"/>
            <rFont val="Tahoma"/>
            <family val="2"/>
          </rPr>
          <t>Campo diligenciado por la Oficina de Control Interno.</t>
        </r>
      </text>
    </comment>
    <comment ref="G28" authorId="0" shapeId="0" xr:uid="{91C0D95C-CE2C-4193-B033-FC9CBE089EB3}">
      <text>
        <r>
          <rPr>
            <b/>
            <sz val="12"/>
            <color indexed="81"/>
            <rFont val="Tahoma"/>
            <family val="2"/>
          </rPr>
          <t>Campo diligenciado por la Oficina de Control Interno.</t>
        </r>
      </text>
    </comment>
    <comment ref="G29" authorId="0" shapeId="0" xr:uid="{93932888-AF37-4B53-96F2-E0857B1E9756}">
      <text>
        <r>
          <rPr>
            <b/>
            <sz val="12"/>
            <color indexed="81"/>
            <rFont val="Tahoma"/>
            <family val="2"/>
          </rPr>
          <t>Campo diligenciado por la Oficina de Control Interno.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200-000001000000}">
      <text>
        <r>
          <rPr>
            <sz val="8"/>
            <color indexed="81"/>
            <rFont val="Tahoma"/>
            <family val="2"/>
          </rPr>
          <t>Porcentaje de acciones con estado 'Cumplido' sobre el total.</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<sst xmlns="http://schemas.openxmlformats.org/spreadsheetml/2006/main" count="812" uniqueCount="372">
  <si>
    <t>Lista_Fuente</t>
  </si>
  <si>
    <t>Lista_Estado</t>
  </si>
  <si>
    <t>En proceso</t>
  </si>
  <si>
    <t>Rezago</t>
  </si>
  <si>
    <t>Lista_Riesgo</t>
  </si>
  <si>
    <t>Alto</t>
  </si>
  <si>
    <t>Medio</t>
  </si>
  <si>
    <t>Bajo</t>
  </si>
  <si>
    <t>Lista_Impacto</t>
  </si>
  <si>
    <t>Peso_Riesgo</t>
  </si>
  <si>
    <t>Peso</t>
  </si>
  <si>
    <t>Peso_Impacto</t>
  </si>
  <si>
    <t>Umbral_proximo_vencer_dias</t>
  </si>
  <si>
    <t>ID</t>
  </si>
  <si>
    <t>% Avance</t>
  </si>
  <si>
    <t>Riesgo (Alto/Medio/Bajo)</t>
  </si>
  <si>
    <t>Impacto (Alto/Medio/Bajo)</t>
  </si>
  <si>
    <t>Evidencia</t>
  </si>
  <si>
    <t>Días de rezago</t>
  </si>
  <si>
    <t>Criticidad (Riesgo x Impacto)</t>
  </si>
  <si>
    <t>Indicador</t>
  </si>
  <si>
    <t>Valor</t>
  </si>
  <si>
    <t>Acciones totales</t>
  </si>
  <si>
    <t>Cumplidas</t>
  </si>
  <si>
    <t>No iniciadas</t>
  </si>
  <si>
    <t>% Cumplimiento</t>
  </si>
  <si>
    <t>Acciones críticas (Criticidad&gt;=6 y no cumplidas)</t>
  </si>
  <si>
    <t>Tiempo promedio de rezago (días)</t>
  </si>
  <si>
    <t>Fuente</t>
  </si>
  <si>
    <t>Total</t>
  </si>
  <si>
    <t>Estado</t>
  </si>
  <si>
    <t>Tablero de Control - Planes de Mejoramiento</t>
  </si>
  <si>
    <t>KPI Clave: % Cumplimiento (verde alto, rojo bajo)</t>
  </si>
  <si>
    <t>Acciones críticas (criticidad&gt;=6 y no cumplidas)</t>
  </si>
  <si>
    <t>Próximas a vencer (&lt;=30 días)</t>
  </si>
  <si>
    <t>Cómo usar:</t>
  </si>
  <si>
    <t>1) Ingrese todas las acciones en la hoja 'Base_Datos'. No borre filas, solo añada nuevas hasta 1000.</t>
  </si>
  <si>
    <t>2) Seleccione valores desde las listas desplegables (Fuente, Estado, Riesgo, Impacto).</t>
  </si>
  <si>
    <t>3) Los KPIs y gráficos se actualizan automáticamente con las fórmulas.</t>
  </si>
  <si>
    <t>5) 'Criticidad' se calcula como Riesgo x Impacto (Alto=3, Medio=2, Bajo=1).</t>
  </si>
  <si>
    <t>Contraloría de Bogotá</t>
  </si>
  <si>
    <t>Contraloría General de la República</t>
  </si>
  <si>
    <t>Veeduría Distrital</t>
  </si>
  <si>
    <t>Seguimiento, Evaluación y Auditorías Internas</t>
  </si>
  <si>
    <t>Auditorías Externas</t>
  </si>
  <si>
    <t xml:space="preserve">Secretaría General </t>
  </si>
  <si>
    <t>Archivo de Bogotá</t>
  </si>
  <si>
    <t>Autoevluación</t>
  </si>
  <si>
    <t>Otros</t>
  </si>
  <si>
    <t>Cumplida</t>
  </si>
  <si>
    <t xml:space="preserve">En Ejecución </t>
  </si>
  <si>
    <t>Rezagada</t>
  </si>
  <si>
    <t>No iniciada</t>
  </si>
  <si>
    <t>Próximo a vencer (&lt;=60 días)</t>
  </si>
  <si>
    <t>Acciones próximas a vencer (&lt;=60 días)</t>
  </si>
  <si>
    <t xml:space="preserve">Modificada </t>
  </si>
  <si>
    <t>Eliminada</t>
  </si>
  <si>
    <t>4) 'Próximo a vencer' marca 'Sí' cuando faltan &lt;= 60 días para la fecha planificada y la acción no está cumplida.</t>
  </si>
  <si>
    <t>Dependencia Responsable</t>
  </si>
  <si>
    <t>Fecha de Inicio</t>
  </si>
  <si>
    <t>Fecha de Cumplimiento</t>
  </si>
  <si>
    <t>Fecha Real de Ejecución</t>
  </si>
  <si>
    <t>Tipo de Hallazgo</t>
  </si>
  <si>
    <t>Alertas y Riesgos</t>
  </si>
  <si>
    <t>Observación</t>
  </si>
  <si>
    <t>Corrección</t>
  </si>
  <si>
    <t>Hallazgos de Incumplimiento o No Conformidad</t>
  </si>
  <si>
    <t>Oportunidad de Mejora</t>
  </si>
  <si>
    <t>Recomendación</t>
  </si>
  <si>
    <t>Proceso</t>
  </si>
  <si>
    <t>Direccionamiento Estratégico</t>
  </si>
  <si>
    <t xml:space="preserve">Administración del Sistema de Gestión </t>
  </si>
  <si>
    <t>Participación y Relacionamiento con la Ciudadanía</t>
  </si>
  <si>
    <t>Transformación Digital y Gestión Tecnológica</t>
  </si>
  <si>
    <t>Gestión y Producción de Información Sectorial</t>
  </si>
  <si>
    <t>Comunicaciones Públicas y Estratégicas</t>
  </si>
  <si>
    <t>Formulación de Lineamientos, Seguimiento y Evaluación a los Instrumentos del Hábitat</t>
  </si>
  <si>
    <t>Gestión Urbana para  Generación del Hábitat</t>
  </si>
  <si>
    <t>Financiación de Soluciones para el acceso a la Vivienda</t>
  </si>
  <si>
    <t>Promoción y Gestión de Servicios Públicos Domiciliarios y TIC</t>
  </si>
  <si>
    <t>Gestión Territorial del Hábitat</t>
  </si>
  <si>
    <t>Control de Vivienda y Veeduría a las Curadurías</t>
  </si>
  <si>
    <t>Gestión Jurídica</t>
  </si>
  <si>
    <t>Gestión Contractual</t>
  </si>
  <si>
    <t>Gestión de Talento Humano</t>
  </si>
  <si>
    <t>Gestión Financiera</t>
  </si>
  <si>
    <t>Gestión de Bienes, Servicios e Infraestructura</t>
  </si>
  <si>
    <t>Gestión Documental</t>
  </si>
  <si>
    <t>Control Disciplinario</t>
  </si>
  <si>
    <t>Evaluación, Asesoría y Mejoramiento</t>
  </si>
  <si>
    <t>Subsecretaría / Oficina</t>
  </si>
  <si>
    <t>Despacho</t>
  </si>
  <si>
    <t>Oficina Asesora de Comunicaciones</t>
  </si>
  <si>
    <t>Oficina de Control Disciplinario Interno</t>
  </si>
  <si>
    <t>Oficina de Control Interno</t>
  </si>
  <si>
    <t>Subsecretaría de Planeación y Política</t>
  </si>
  <si>
    <t>Subsecretaría de Gestión Financiera</t>
  </si>
  <si>
    <t>Subsecretaría de Coordinación Operativa</t>
  </si>
  <si>
    <t>Subsecretaría de Inspección, Vigilancia y Control de Vivienda</t>
  </si>
  <si>
    <t>Subsecretaria de Gestión Corporativa</t>
  </si>
  <si>
    <t>Subsecretaría Jurídica</t>
  </si>
  <si>
    <t>Subdirección de Información Sectorial</t>
  </si>
  <si>
    <t>Subdirección de Gestión del Suelo</t>
  </si>
  <si>
    <t>Subdirección de Programas y Proyectos</t>
  </si>
  <si>
    <t>Subdirección de Servicios Públicos</t>
  </si>
  <si>
    <t>Subdirección de Recursos Públicos</t>
  </si>
  <si>
    <t>Subdirección de Apoyo a la Construcción</t>
  </si>
  <si>
    <t>Subdirección de Barrios</t>
  </si>
  <si>
    <t>Subdirección de Operaciones</t>
  </si>
  <si>
    <t>Subdirección de Participación y Relaciones con la Comunidad</t>
  </si>
  <si>
    <t>Subdirección de Prevención y Seguimiento</t>
  </si>
  <si>
    <t>Subdirecci´n de Investigaciones y Control de Vivienda</t>
  </si>
  <si>
    <t>Subdirección Financiera</t>
  </si>
  <si>
    <t>Subdirección Administrativa</t>
  </si>
  <si>
    <t>Seguimiento</t>
  </si>
  <si>
    <t>Causas</t>
  </si>
  <si>
    <t>Impacto</t>
  </si>
  <si>
    <t>Tipo de Acción</t>
  </si>
  <si>
    <t>Acción Correctiva</t>
  </si>
  <si>
    <t>Acción de Mejora</t>
  </si>
  <si>
    <t>Acción Preventiva</t>
  </si>
  <si>
    <t>Acción de Mitigación</t>
  </si>
  <si>
    <t>Acción de Contención</t>
  </si>
  <si>
    <t>Incumplida</t>
  </si>
  <si>
    <t>Eficiencia</t>
  </si>
  <si>
    <t>Eficacia</t>
  </si>
  <si>
    <t>Efectividad</t>
  </si>
  <si>
    <t>Tipo de Plan de Mejoramiento</t>
  </si>
  <si>
    <t>Descripción del Resultado</t>
  </si>
  <si>
    <t>Acciones</t>
  </si>
  <si>
    <t>Tipología de la Acción</t>
  </si>
  <si>
    <t>Radicado Plan de Mejoramiento</t>
  </si>
  <si>
    <t>Proceso Responsable</t>
  </si>
  <si>
    <t>Meta</t>
  </si>
  <si>
    <t>La acción se cumplió dentro del tiempo establecido?</t>
  </si>
  <si>
    <t>¿Se cumplieron todas las acciones relacionadas al hallazgo?</t>
  </si>
  <si>
    <t>¿La acción quedó bien documentada?</t>
  </si>
  <si>
    <t>¿Las evidencias son satisfactorias?</t>
  </si>
  <si>
    <t>¿Se superaron las causas y no hay recurrencia?</t>
  </si>
  <si>
    <t>Si</t>
  </si>
  <si>
    <t>No</t>
  </si>
  <si>
    <t>Estado del Hallazgo</t>
  </si>
  <si>
    <t>Radicado Fuente del Resultado</t>
  </si>
  <si>
    <t>FECHA
15/09/2025</t>
  </si>
  <si>
    <t>CÓDIGO
PE01-FO42</t>
  </si>
  <si>
    <t>PLAN DE MEJORAMIENTO</t>
  </si>
  <si>
    <t>VERSIÓN 11</t>
  </si>
  <si>
    <t>Posible ocurrencia de accidentes laborales y/o incidentes con terceros como peatones</t>
  </si>
  <si>
    <t>Números de comunicaciones a  interventoría</t>
  </si>
  <si>
    <t xml:space="preserve">Número de actas de reunión </t>
  </si>
  <si>
    <t>Técnica de los 5 Porqués</t>
  </si>
  <si>
    <t xml:space="preserve">Normograma desactualizado/Normograma actualizado </t>
  </si>
  <si>
    <t>No funcionamiento del módulo de Geovisor del Observatorio Hábitat, en el marco del Sistema de Gestión de la Calidad. La desviación detectada se originó debido a la caducidad de la licencia de ArcGIS, renovación  a cargo de la Subdirección Administrativa.</t>
  </si>
  <si>
    <t>3-2025-9231</t>
  </si>
  <si>
    <t xml:space="preserve">Memorando Interno - Radicado </t>
  </si>
  <si>
    <t>3-2025-9237
3-2025-8925</t>
  </si>
  <si>
    <t>Eventuales retrasos para el inicio del tramite de notificación.</t>
  </si>
  <si>
    <t>3-2025-9288</t>
  </si>
  <si>
    <t xml:space="preserve">Alerta al tramite de notificación en la Base de notificaciones </t>
  </si>
  <si>
    <t>Procedimiento Actualizado</t>
  </si>
  <si>
    <t>Módulo de verificación de documentos de beneficiarios sujetos de subsidio, en el Sistema de Información Único para Acceso a la Vivienda - SUAV no registra de manera explícita la calidad del responsable de realizar la verificación el resultado ni la fecha respectiva</t>
  </si>
  <si>
    <t>Limitación en la trazabilidad de las actuaciones realizadas dentro del sistema, lo cual podría generar dificultad para identificar con claridad a la persona responsable de cada actuación en el sistema</t>
  </si>
  <si>
    <t>3-2025-9282</t>
  </si>
  <si>
    <t xml:space="preserve">Implementación de campos de trazabilidad en el sistema SUAV que permita identificar la entidad, dependencia y/o contrato </t>
  </si>
  <si>
    <t>Presentación de documentos errados</t>
  </si>
  <si>
    <t>3-2025-9297</t>
  </si>
  <si>
    <t xml:space="preserve">Directorio de Entidades Distritales y Nacionales Actualizado </t>
  </si>
  <si>
    <t xml:space="preserve">Falta de actualización de tiempos de respuesta  </t>
  </si>
  <si>
    <t xml:space="preserve">Desarrollo de SIGA en modificación de tiempos </t>
  </si>
  <si>
    <t>31/06/2026</t>
  </si>
  <si>
    <t>Generación de comprobantes  de egreso en estado de borrador</t>
  </si>
  <si>
    <t>Documentos no oficiales utilizados como soportes documentales</t>
  </si>
  <si>
    <t>Documento de egreso ajustado</t>
  </si>
  <si>
    <t>Ausencia de identificación y gestión formal del riesgo de caducidad de la licencia de ArcGIS en el marco del Sistema de Gestión del Riesgo y del proceso de Transformación Digital y Gestión Tecnológica, lo que implica una debilidad en el control y prevención de incidentes relacionados con la continuidad operativa del software crítico para la SDHT</t>
  </si>
  <si>
    <t>La caducidad provoca que el software deje de funcionar correctamente o que se suspenda el acceso, afectando procesos dependientes de esta herramienta.</t>
  </si>
  <si>
    <t>Matriz de seguimiento de fechas de vencimiento de licencias</t>
  </si>
  <si>
    <t>Reportes de estados de SIGA sin gestión y cierre</t>
  </si>
  <si>
    <t xml:space="preserve">Cuatro mesas de trabajo </t>
  </si>
  <si>
    <t>Numero de mesas de trabajo adelantadas / Numero de mesas programadas</t>
  </si>
  <si>
    <t>Deterioro de los soportes y anclajes de los extintores</t>
  </si>
  <si>
    <t xml:space="preserve">Afectación a la seguridad, accesibilidad y visibilidad de los extintores </t>
  </si>
  <si>
    <t>Informe de anclajes y soporte de extintores</t>
  </si>
  <si>
    <t>Limitaciones en la articulación y coordinación interinstitucional durante el proceso de convalidación de las Tablas de Retención Documental (TRD).
Falta de definición de tiempos y mecanismos de retroalimentación conjunta que garanticen la trazabilidad del proceso de convalidación.</t>
  </si>
  <si>
    <t>Riesgo de incumplimiento de la normativa archivística vigente por la falta de convalidación de las TRD.
Retrasos en la ejecución de transferencias documentales, lo que afecta la gestión, preservación y disposición final de los documentos.</t>
  </si>
  <si>
    <t xml:space="preserve">Falta de apropiación de los protocolos de atención al ciudadano </t>
  </si>
  <si>
    <t>Afectación a la calidad del servicio a la ciudadanía y usuarios internos</t>
  </si>
  <si>
    <t>Socializaciones de protocolo de atención</t>
  </si>
  <si>
    <t>31/09/2026</t>
  </si>
  <si>
    <t>Directorio institucional desactualizado</t>
  </si>
  <si>
    <t>Propiedad horizontal no cuenta con planos de la edificación</t>
  </si>
  <si>
    <t>Sistema deficiente de abastecimiento de insumos de higiene</t>
  </si>
  <si>
    <t>deteriora la percepción institucional, se reduce la moral del personal, aumenta el gasto en mantenimientos correctivos y se expone a posibles sanciones por incumplimiento normativo</t>
  </si>
  <si>
    <t xml:space="preserve">Baños con dispensadores instalados / total de Baños </t>
  </si>
  <si>
    <t>Falta de apropiación del uso y beneficios de la intranet
Poca visualización de contenidos en la intranet 
Falta de seguimiento a la información publicada en la intranet relacionada con los Sistemas de Gestión. 
Falta de uso de metodologías innovadoras para la socialización de la información relacionada con los Sistemas de Gestión.</t>
  </si>
  <si>
    <t xml:space="preserve">Baja apropiación por parte de los funcionarios y colaboradores de los temas relacionados con los Sistemas de Gestión.
Posible incumplimiento de requisitos normativos (ISO 9001).
</t>
  </si>
  <si>
    <t>3-2025-9301</t>
  </si>
  <si>
    <t>Número de puntos ecológicos con separación correcta</t>
  </si>
  <si>
    <t>Número de solicitudes adelantada de actualización de información sobre las políticas de los Sistemas de Gestión</t>
  </si>
  <si>
    <t xml:space="preserve">Número de piezas comunicativas socializadas </t>
  </si>
  <si>
    <t>Número de jornadas pedagógicas adelantadas para incremer la apropiación y conciencia</t>
  </si>
  <si>
    <t>Falta de seguimiento a las actividades planificadas para la implementación de cambios significativos.
Falta de implementación de la metodología establecida en la Entidad para el control de cambios significativos.
Desconocimiento de la metodología establecida en la Entidad sobre gestión del cambio.</t>
  </si>
  <si>
    <t>Número de jornadas pedagógicas adelantadas para socializar la metodología de gestión del cambio</t>
  </si>
  <si>
    <t>Cambios en procesos, productos o servicios que no se han reflejado en la matriz de aspectos e impactos.
Ausencia de una revisión periódica institucionalizada (al menos anual) para mantener actualizada la matriz.
Desarticulación entre los equipos operativos y administrativos en la identificación de actividades generadoras de impacto.</t>
  </si>
  <si>
    <t>Subvaloración de impactos que pueden generar sanciones o accidentes ambientales no controlados.
Debilitamiento del Sistema de Gestión Ambiental (SGA) y pérdida de credibilidad frente a partes interesadas, incluyendo autoridades ambientales y comunidad.</t>
  </si>
  <si>
    <t>Número de revisiones de la matriz realizadas  en el año</t>
  </si>
  <si>
    <t>Posible incumplimiento en los principios de accesibilidad de la información.
Afectación reputacional por no disponibilidad de la información actualizada.
Afectación en el acceso a la información pública por parte de los ciudadanos.</t>
  </si>
  <si>
    <t>Número de solicitudes de publicación de información adelantada</t>
  </si>
  <si>
    <t>Número de presentaciones realizadas al Comité sobre alertas del estado de los contenidos del sitio web.</t>
  </si>
  <si>
    <t>Número de seguimientos realizados a requerimientos generados tras el monitoreo semestral.</t>
  </si>
  <si>
    <t>Número de jornadas de sensibilización adelantadas con estrategias de comunicación</t>
  </si>
  <si>
    <t xml:space="preserve">
Falta de automatización de la herramienta Mapa Interactivo 
Debilidad en el seguimiento por parte de los responsables de la información publicada en el “Mapa Interactivo” para controlar la vigencia y actualización de la información.
Baja apropiación del personal sobre control de versiones y uso de documentos obsoletos.
Rotación de personal asignado para la administración del mapa interactivo. </t>
  </si>
  <si>
    <t>Riesgo de que los funcionarios utilicen información desactualizada, lo que puede afectar la toma de decisiones y la calidad de los procesos.
Posible incumplimiento de requisitos normativos (ISO 9001, MIPG)
Pérdida de trazabilidad y confiabilidad de la información institucional.</t>
  </si>
  <si>
    <t>Número de documentos actualizados</t>
  </si>
  <si>
    <t>Módulo del mapa interactivo web implementados</t>
  </si>
  <si>
    <t>Número de espacios definidos para consulta de registros claves del Sistema de Gestión.</t>
  </si>
  <si>
    <t>Diagnósticos realizados sobre la vigencia de los documentos controlados en el Sistema de Gestión</t>
  </si>
  <si>
    <t>Falta de cultura ambiental en los colaboradores, derivada de capacitaciones insuficientes o poco prácticas.
Señalización y etiquetado de los puntos ecológicos poco claros o desgastados, lo cual genera confusión en la disposición.
Ausencia de un seguimiento periódico estructurado (listas de chequeo, auditorías internas), que permita corregir desviaciones de manera oportuna.</t>
  </si>
  <si>
    <t>Riesgo reputacional e incumplimiento de la normatividad ambiental (Resolución 2184 de 2019), lo cual afecta la imagen institucional y la alineación con políticas de sostenibilidad.</t>
  </si>
  <si>
    <t>Se evidenció que no se ha realizado un diagnóstico técnico actualizado que permita determinar el cumplimiento de los requisitos establecidos en el Reglamento Técnico de Instalaciones Eléctricas (RETIE),</t>
  </si>
  <si>
    <t>Debilidades en la robustez del control y seguimiento a la gestión de los requerimientos y en la desatención de los reportes enviados</t>
  </si>
  <si>
    <t>Deficiencias en mobiliario, higiene, aseo, limpieza e inadecuada disposición de insumos y menaje en las zonas de preparación de las bebidas calientes o suministro de bebidas frías.</t>
  </si>
  <si>
    <t>Riesgos de incumplimiento de los requisitos de la cláusula “8.2 Requisitos para los productos y servicios” “8.2.1 Comunicación con el cliente” del estándar NTC ISO 9001:2015</t>
  </si>
  <si>
    <t>3-2025-9238</t>
  </si>
  <si>
    <r>
      <rPr>
        <b/>
        <sz val="14"/>
        <rFont val="Arial"/>
        <family val="2"/>
      </rPr>
      <t>1.</t>
    </r>
    <r>
      <rPr>
        <sz val="14"/>
        <rFont val="Arial"/>
        <family val="2"/>
      </rPr>
      <t xml:space="preserve"> Implementar en el Sistema de Información Único para Acceso a la Vivienda – SUAV los campos que permitan identificar la entidad, dependencia y/o contrato del usuario responsable que participa en cada etapa del proceso del subsidio (inscripción, validación, asignación, pago), de manera que la información sea visible en la ficha del hogar.</t>
    </r>
  </si>
  <si>
    <r>
      <rPr>
        <b/>
        <sz val="14"/>
        <rFont val="Arial"/>
        <family val="2"/>
      </rPr>
      <t>1.</t>
    </r>
    <r>
      <rPr>
        <sz val="14"/>
        <rFont val="Arial"/>
        <family val="2"/>
      </rPr>
      <t xml:space="preserve"> Actualizar Directorio de Entidades Distritales y Nacionales asociados al Sistema de Gestión Documental - SIGA para la depuración de los registros.</t>
    </r>
  </si>
  <si>
    <r>
      <rPr>
        <b/>
        <sz val="14"/>
        <rFont val="Arial"/>
        <family val="2"/>
      </rPr>
      <t>1.</t>
    </r>
    <r>
      <rPr>
        <sz val="14"/>
        <rFont val="Arial"/>
        <family val="2"/>
      </rPr>
      <t xml:space="preserve"> Incluir en el comprobante de egreso marca de agua con la frase no oficial cuando se trate de documentos no validos, incluyendo la identificación clara de los flujos de elaboración y aprobación</t>
    </r>
  </si>
  <si>
    <r>
      <rPr>
        <b/>
        <sz val="14"/>
        <rFont val="Arial"/>
        <family val="2"/>
      </rPr>
      <t>1.</t>
    </r>
    <r>
      <rPr>
        <sz val="14"/>
        <rFont val="Arial"/>
        <family val="2"/>
      </rPr>
      <t xml:space="preserve"> Solicitar la actualización de la información publicada en la intranet sobre las políticas de los Sistema de Gestión de Calidad y Sistema de Gestión Ambiental.  </t>
    </r>
  </si>
  <si>
    <r>
      <rPr>
        <b/>
        <sz val="14"/>
        <rFont val="Arial"/>
        <family val="2"/>
      </rPr>
      <t xml:space="preserve">2. </t>
    </r>
    <r>
      <rPr>
        <sz val="14"/>
        <rFont val="Arial"/>
        <family val="2"/>
      </rPr>
      <t>Socializar piezas comunicativas (por lo menos una vez cada dos meses) sobre los Sistemas de Gestión de Calidad y Ambiental  para promover la consulta de información en la intranet.</t>
    </r>
  </si>
  <si>
    <r>
      <rPr>
        <b/>
        <sz val="14"/>
        <rFont val="Arial"/>
        <family val="2"/>
      </rPr>
      <t>3.</t>
    </r>
    <r>
      <rPr>
        <sz val="14"/>
        <rFont val="Arial"/>
        <family val="2"/>
      </rPr>
      <t xml:space="preserve"> Adelantar jornadas pedagógicas para incrementar la apropiación y toma de conciencia de los Sistemas de Gestión de Calidad y Ambiental</t>
    </r>
  </si>
  <si>
    <r>
      <rPr>
        <b/>
        <sz val="14"/>
        <rFont val="Arial"/>
        <family val="2"/>
      </rPr>
      <t xml:space="preserve">1. </t>
    </r>
    <r>
      <rPr>
        <sz val="14"/>
        <rFont val="Arial"/>
        <family val="2"/>
      </rPr>
      <t xml:space="preserve">Adelantar una jornada pedagógica para socializar la metodología de gestión del cambio definida en la Entidad  </t>
    </r>
  </si>
  <si>
    <r>
      <rPr>
        <b/>
        <sz val="14"/>
        <rFont val="Arial"/>
        <family val="2"/>
      </rPr>
      <t>1.</t>
    </r>
    <r>
      <rPr>
        <sz val="14"/>
        <rFont val="Arial"/>
        <family val="2"/>
      </rPr>
      <t xml:space="preserve"> Revisar y ajustar la matriz de aspectos e impactos ambientales significativos considerando actividades, productos y servicios actuales de la organización, asegurando coherencia con la normativa vigente.</t>
    </r>
  </si>
  <si>
    <r>
      <rPr>
        <b/>
        <sz val="14"/>
        <rFont val="Arial"/>
        <family val="2"/>
      </rPr>
      <t xml:space="preserve">1. </t>
    </r>
    <r>
      <rPr>
        <sz val="14"/>
        <rFont val="Arial"/>
        <family val="2"/>
      </rPr>
      <t>Desarrollar una matriz de seguimiento de fechas de vencimiento del licenciamiento de software, asignando responsables y estableciendo alertas anticipadas para gestionar oportunamente el proceso de renovación.</t>
    </r>
  </si>
  <si>
    <r>
      <rPr>
        <b/>
        <sz val="14"/>
        <rFont val="Arial"/>
        <family val="2"/>
      </rPr>
      <t>1.</t>
    </r>
    <r>
      <rPr>
        <sz val="14"/>
        <rFont val="Arial"/>
        <family val="2"/>
      </rPr>
      <t xml:space="preserve"> Incluir en las inspecciones de elementos  de emergencias las revisión de los anclajes y soportes de los extintores</t>
    </r>
  </si>
  <si>
    <r>
      <rPr>
        <b/>
        <sz val="14"/>
        <rFont val="Arial"/>
        <family val="2"/>
      </rPr>
      <t>1.</t>
    </r>
    <r>
      <rPr>
        <sz val="14"/>
        <rFont val="Arial"/>
        <family val="2"/>
      </rPr>
      <t xml:space="preserve"> Radicar formalmente la TRD actualizada ante el ente rector, atender observaciones hasta obtener convalidación y proceder a la adopción mediante acto administrativo, asegurando su implementación y seguimiento en el SIGA.</t>
    </r>
  </si>
  <si>
    <r>
      <rPr>
        <b/>
        <sz val="14"/>
        <rFont val="Arial"/>
        <family val="2"/>
      </rPr>
      <t xml:space="preserve">1. </t>
    </r>
    <r>
      <rPr>
        <sz val="14"/>
        <rFont val="Arial"/>
        <family val="2"/>
      </rPr>
      <t>Realizar dos jornadas de sensibilización a los servidores públicos y contratistas sobre la importancia del canal telefónico como parte del servicio a la ciudadanía y la imagen institucional.</t>
    </r>
  </si>
  <si>
    <r>
      <rPr>
        <b/>
        <sz val="14"/>
        <rFont val="Arial"/>
        <family val="2"/>
      </rPr>
      <t xml:space="preserve">1. </t>
    </r>
    <r>
      <rPr>
        <sz val="14"/>
        <rFont val="Arial"/>
        <family val="2"/>
      </rPr>
      <t>Establecer controles y supervisiones periódicas que garanticen el mantenimiento continuo en la limpieza profunda y sellado de oquedades para eliminar hongos en cumplimiento de las normas de higiene y seguridad.</t>
    </r>
  </si>
  <si>
    <r>
      <rPr>
        <b/>
        <sz val="14"/>
        <rFont val="Arial"/>
        <family val="2"/>
      </rPr>
      <t>1.</t>
    </r>
    <r>
      <rPr>
        <sz val="14"/>
        <rFont val="Arial"/>
        <family val="2"/>
      </rPr>
      <t>Solicitar la elaboración y presentación de plano de la entidad</t>
    </r>
  </si>
  <si>
    <r>
      <rPr>
        <b/>
        <sz val="14"/>
        <rFont val="Arial"/>
        <family val="2"/>
      </rPr>
      <t>1.</t>
    </r>
    <r>
      <rPr>
        <sz val="14"/>
        <rFont val="Arial"/>
        <family val="2"/>
      </rPr>
      <t xml:space="preserve"> Desde la Subdirección de Información Sectorial, se remitirá un memorando dirigido a la Subdirección Administrativa y a la Subsecretaría Corporativa solicitando la renovación oportuna de la licencia ArcGIS, en coordinación con la Oficina de Tecnología, con el fin de garantizar la operatividad continua del módulo Geovisores del Observatorio Hábitat y prevenir su suspensión por vencimiento de la licencia.</t>
    </r>
  </si>
  <si>
    <r>
      <rPr>
        <b/>
        <sz val="14"/>
        <rFont val="Arial"/>
        <family val="2"/>
      </rPr>
      <t xml:space="preserve">1. </t>
    </r>
    <r>
      <rPr>
        <sz val="14"/>
        <rFont val="Arial"/>
        <family val="2"/>
      </rPr>
      <t xml:space="preserve">Adelantar la solicitud de publicación de la información a la Oficina Asesora de Comunicaciones respecto de la información que se encontró desactualizada. </t>
    </r>
  </si>
  <si>
    <r>
      <rPr>
        <b/>
        <sz val="14"/>
        <rFont val="Arial"/>
        <family val="2"/>
      </rPr>
      <t>2.</t>
    </r>
    <r>
      <rPr>
        <sz val="14"/>
        <rFont val="Arial"/>
        <family val="2"/>
      </rPr>
      <t xml:space="preserve"> Presentar al Comité Institucional de Gestión y Desempeño (al menos 1 vez en la vigencia) las alertas sobre el estado de los contenidos del sitio web para generar compromiso por parte de los responsables de la información. </t>
    </r>
  </si>
  <si>
    <r>
      <rPr>
        <b/>
        <sz val="14"/>
        <rFont val="Arial"/>
        <family val="2"/>
      </rPr>
      <t xml:space="preserve">3. </t>
    </r>
    <r>
      <rPr>
        <sz val="14"/>
        <rFont val="Arial"/>
        <family val="2"/>
      </rPr>
      <t>Hacer seguimiento a los requerimientos que se hacen a las dependencias como resultado del monitoreo semestral y socialización que se realiza por la segunda línea de defensa.</t>
    </r>
  </si>
  <si>
    <r>
      <rPr>
        <b/>
        <sz val="14"/>
        <rFont val="Arial"/>
        <family val="2"/>
      </rPr>
      <t xml:space="preserve">1. </t>
    </r>
    <r>
      <rPr>
        <sz val="14"/>
        <rFont val="Arial"/>
        <family val="2"/>
      </rPr>
      <t>Actualizar el Manual del Sistema de Gestión Ambiental acorde con la información requerida</t>
    </r>
  </si>
  <si>
    <r>
      <rPr>
        <b/>
        <sz val="14"/>
        <rFont val="Arial"/>
        <family val="2"/>
      </rPr>
      <t>2.</t>
    </r>
    <r>
      <rPr>
        <sz val="14"/>
        <rFont val="Arial"/>
        <family val="2"/>
      </rPr>
      <t xml:space="preserve"> Formalizar e implementar el módulo de documentos del mapa interactivo web para la administración, disposición y custodia de los documentos controlados en el Sistema de Gestión. </t>
    </r>
  </si>
  <si>
    <r>
      <rPr>
        <b/>
        <sz val="14"/>
        <rFont val="Arial"/>
        <family val="2"/>
      </rPr>
      <t xml:space="preserve">3. </t>
    </r>
    <r>
      <rPr>
        <sz val="14"/>
        <rFont val="Arial"/>
        <family val="2"/>
      </rPr>
      <t xml:space="preserve">Definir un espacio de consulta de registros claves contemplados en el procedimiento PG03-PR05  teniendo en cuenta la migración al mapa interactivo web. </t>
    </r>
  </si>
  <si>
    <r>
      <rPr>
        <b/>
        <sz val="14"/>
        <rFont val="Arial"/>
        <family val="2"/>
      </rPr>
      <t xml:space="preserve">4. </t>
    </r>
    <r>
      <rPr>
        <sz val="14"/>
        <rFont val="Arial"/>
        <family val="2"/>
      </rPr>
      <t xml:space="preserve">Realizar un diagnóstico de la vigencia de los documentos controlados en el Sistema de Gestión por cada proceso.  </t>
    </r>
  </si>
  <si>
    <r>
      <rPr>
        <b/>
        <sz val="14"/>
        <rFont val="Arial"/>
        <family val="2"/>
      </rPr>
      <t xml:space="preserve">5. </t>
    </r>
    <r>
      <rPr>
        <sz val="14"/>
        <rFont val="Arial"/>
        <family val="2"/>
      </rPr>
      <t>Generar alertas a los procesos sobre la actualización de los documentos, acorde con el lineamiento establecido en el PG03-PR05.</t>
    </r>
  </si>
  <si>
    <r>
      <rPr>
        <b/>
        <sz val="14"/>
        <rFont val="Arial"/>
        <family val="2"/>
      </rPr>
      <t xml:space="preserve">1. </t>
    </r>
    <r>
      <rPr>
        <sz val="14"/>
        <rFont val="Arial"/>
        <family val="2"/>
      </rPr>
      <t>Revisar la forma actual de separación de residuos las etiquetas y la señalización, en cumplimiento con la Resolución 2184 de 2019, de manera que permita a cualquier colaborador entender cómo y dónde disponer de manera adecuada</t>
    </r>
  </si>
  <si>
    <r>
      <rPr>
        <b/>
        <sz val="14"/>
        <rFont val="Arial"/>
        <family val="2"/>
      </rPr>
      <t xml:space="preserve">2. </t>
    </r>
    <r>
      <rPr>
        <sz val="14"/>
        <rFont val="Arial"/>
        <family val="2"/>
      </rPr>
      <t>Desarrollar jornadas pedagógicas con ejemplos prácticos enfocadas al uso adecuado de los puntos ecológicos</t>
    </r>
  </si>
  <si>
    <r>
      <rPr>
        <b/>
        <sz val="14"/>
        <rFont val="Arial"/>
        <family val="2"/>
      </rPr>
      <t>3.</t>
    </r>
    <r>
      <rPr>
        <sz val="14"/>
        <rFont val="Arial"/>
        <family val="2"/>
      </rPr>
      <t xml:space="preserve"> Diseñar y socializar piezas gráficas con mensajes, ilustraciones y frases clave pedagógicos enfocados al uso adecuado de los puntos ecológicos.</t>
    </r>
  </si>
  <si>
    <r>
      <rPr>
        <b/>
        <sz val="14"/>
        <rFont val="Arial"/>
        <family val="2"/>
      </rPr>
      <t>1.</t>
    </r>
    <r>
      <rPr>
        <sz val="14"/>
        <rFont val="Arial"/>
        <family val="2"/>
      </rPr>
      <t xml:space="preserve"> Se realizarán los ajustes necesarios y la debida actualización del NORMOGRAMA del "PM08 - Proceso Promoción y Gestión de Servicios Públicos Domiciliarios y TIC"</t>
    </r>
  </si>
  <si>
    <r>
      <rPr>
        <b/>
        <sz val="14"/>
        <rFont val="Arial"/>
        <family val="2"/>
      </rPr>
      <t xml:space="preserve">1. </t>
    </r>
    <r>
      <rPr>
        <sz val="14"/>
        <rFont val="Arial"/>
        <family val="2"/>
      </rPr>
      <t>Ajustar la identificación de las "Salidas - Registros", de las actividades identificadas en la caracterización del proceso.</t>
    </r>
  </si>
  <si>
    <t>PMI 1006</t>
  </si>
  <si>
    <t>PMI 1007</t>
  </si>
  <si>
    <t>PMI 1008</t>
  </si>
  <si>
    <t>PMI 1009</t>
  </si>
  <si>
    <t>PMI 1010</t>
  </si>
  <si>
    <t>PMI 1011</t>
  </si>
  <si>
    <t>PMI 1012</t>
  </si>
  <si>
    <t>PMI 1013</t>
  </si>
  <si>
    <t>PMI 1014</t>
  </si>
  <si>
    <t>PMI 1015</t>
  </si>
  <si>
    <t>PMI 1016</t>
  </si>
  <si>
    <t>PMI 1017</t>
  </si>
  <si>
    <t>PMI 1018</t>
  </si>
  <si>
    <t>PMI 1019</t>
  </si>
  <si>
    <t>PMI 1020</t>
  </si>
  <si>
    <t>PMI 1021</t>
  </si>
  <si>
    <t>PMI 1022</t>
  </si>
  <si>
    <t>PMI 1023</t>
  </si>
  <si>
    <t>PMI 1024</t>
  </si>
  <si>
    <t>PMI 1025</t>
  </si>
  <si>
    <t>PMI 1026</t>
  </si>
  <si>
    <t>PMI 1027</t>
  </si>
  <si>
    <t>PMI 1028</t>
  </si>
  <si>
    <t>PMI 1029</t>
  </si>
  <si>
    <t>PMI 1030</t>
  </si>
  <si>
    <t>PMI 1031</t>
  </si>
  <si>
    <t>PMI 1032</t>
  </si>
  <si>
    <t>PMI 1033</t>
  </si>
  <si>
    <t>PMI 1034</t>
  </si>
  <si>
    <t>PMI 1035</t>
  </si>
  <si>
    <t>PMI 1036</t>
  </si>
  <si>
    <t>PMI 1037</t>
  </si>
  <si>
    <t>PMI 1038</t>
  </si>
  <si>
    <t>PMI 1039</t>
  </si>
  <si>
    <t>PMI 1040</t>
  </si>
  <si>
    <t>PMI 1041</t>
  </si>
  <si>
    <t>PMI 1042</t>
  </si>
  <si>
    <t>PMI 1043</t>
  </si>
  <si>
    <t>PMI 1044</t>
  </si>
  <si>
    <t>PMI 1045</t>
  </si>
  <si>
    <t>PMI 1046</t>
  </si>
  <si>
    <t>PMI 1047</t>
  </si>
  <si>
    <t>PMI 1048</t>
  </si>
  <si>
    <r>
      <rPr>
        <b/>
        <sz val="14"/>
        <rFont val="Arial"/>
        <family val="2"/>
      </rPr>
      <t>3-2025-9042</t>
    </r>
    <r>
      <rPr>
        <sz val="14"/>
        <rFont val="Arial"/>
        <family val="2"/>
      </rPr>
      <t xml:space="preserve"> Informe definitivo del trabajo de Aseguramiento al Sistema de Gestión de la Calidad, Sistema de Gestión Ambiental y Sistema de Gestión de Seguridad y Salud en el Trabajo. </t>
    </r>
  </si>
  <si>
    <t xml:space="preserve">Comunicaciones oficiales  enviadas erradamente o fallas en la trasmisión de la información </t>
  </si>
  <si>
    <t>Reportes negativos por radicados vencido y sin respuesta</t>
  </si>
  <si>
    <r>
      <rPr>
        <b/>
        <sz val="14"/>
        <rFont val="Arial"/>
        <family val="2"/>
      </rPr>
      <t>1.</t>
    </r>
    <r>
      <rPr>
        <sz val="14"/>
        <rFont val="Arial"/>
        <family val="2"/>
      </rPr>
      <t xml:space="preserve"> Desarrollar en el Sistema de Gestión Documental SIGA botón que permita la modificación de tiempos para emitir una respuesta oficial</t>
    </r>
  </si>
  <si>
    <r>
      <rPr>
        <b/>
        <sz val="14"/>
        <rFont val="Arial"/>
        <family val="2"/>
      </rPr>
      <t xml:space="preserve">3-2025-9042 </t>
    </r>
    <r>
      <rPr>
        <sz val="14"/>
        <rFont val="Arial"/>
        <family val="2"/>
      </rPr>
      <t xml:space="preserve">Informe definitivo del trabajo de Aseguramiento al Sistema de Gestión de la Calidad, Sistema de Gestión Ambiental y Sistema de Gestión de Seguridad y Salud en el Trabajo. </t>
    </r>
  </si>
  <si>
    <t>Incidentes laborales relacionados con seguridad, mantenimiento, protección de vidas humanas y prevención de incendios.</t>
  </si>
  <si>
    <r>
      <rPr>
        <b/>
        <sz val="14"/>
        <rFont val="Arial"/>
        <family val="2"/>
      </rPr>
      <t xml:space="preserve">1. </t>
    </r>
    <r>
      <rPr>
        <sz val="14"/>
        <rFont val="Arial"/>
        <family val="2"/>
      </rPr>
      <t>Solicitar a la administración del edificio unicampus una revisión, diagnostico de las instalaciones eléctricas</t>
    </r>
  </si>
  <si>
    <t>Afectación al Sistema de Gestión de Calidad por no aplicación de una adecuada gestión del cambio. 
Posible incumplimiento en la planeación institucional</t>
  </si>
  <si>
    <r>
      <rPr>
        <b/>
        <sz val="14"/>
        <rFont val="Arial"/>
        <family val="2"/>
      </rPr>
      <t xml:space="preserve">1. </t>
    </r>
    <r>
      <rPr>
        <sz val="14"/>
        <rFont val="Arial"/>
        <family val="2"/>
      </rPr>
      <t>Generar alertas semanalmente de SIGAs abiertos en el cual se registre pendientes por gestión y cierre.</t>
    </r>
  </si>
  <si>
    <t>Numero de alertas por semana / Numero de semanas del año</t>
  </si>
  <si>
    <r>
      <rPr>
        <b/>
        <sz val="14"/>
        <rFont val="Arial"/>
        <family val="2"/>
      </rPr>
      <t>2.</t>
    </r>
    <r>
      <rPr>
        <sz val="14"/>
        <rFont val="Arial"/>
        <family val="2"/>
      </rPr>
      <t xml:space="preserve"> Desarrollar mesas de trabajo mensuales con los usuarios de SIGA y BTE para identificar causas de respuestas extemporáneas e identificar acciones a implementar</t>
    </r>
  </si>
  <si>
    <t>Acto administrativo para implementación de TRD convalidadas</t>
  </si>
  <si>
    <t>Jornadas de sensibilización realizadas / jornadas de sensibilizaciones programadas</t>
  </si>
  <si>
    <t xml:space="preserve">Comunicación oficiales no asertivas </t>
  </si>
  <si>
    <t xml:space="preserve">Directorios de la entidad actualizado </t>
  </si>
  <si>
    <t xml:space="preserve">Condiciones inadecuadas en las zonas de preparación de bebidas afectan la salud del personal, incumplen normas sanitarias, deterioran la imagen institucional y aumentan los riesgos de accidentes y costos operativos. Afectación de salud </t>
  </si>
  <si>
    <t>Numero de zonas de preparación de bebidas inspeccionadas / Numero total de zonas de preparación de bebidas</t>
  </si>
  <si>
    <t xml:space="preserve">Falencia en le cumplimiento en la normatividad del SG SST </t>
  </si>
  <si>
    <r>
      <rPr>
        <b/>
        <sz val="14"/>
        <rFont val="Arial"/>
        <family val="2"/>
      </rPr>
      <t>1.</t>
    </r>
    <r>
      <rPr>
        <sz val="14"/>
        <rFont val="Arial"/>
        <family val="2"/>
      </rPr>
      <t xml:space="preserve"> Suministro e instalación de dispensadores de toallas y de papel higiénico y rutinas profundas de limpieza por parte del personal operativo.</t>
    </r>
  </si>
  <si>
    <t>No aceptación por parte del ente auditor de la justificación y soportes presentados en la respuesta, donde se evidencia el continuo seguimiento y solicitud de cumplimiento a la normatividad ambiental, así como a las condiciones del contrato.</t>
  </si>
  <si>
    <r>
      <rPr>
        <b/>
        <sz val="14"/>
        <rFont val="Arial"/>
        <family val="2"/>
      </rPr>
      <t>1.</t>
    </r>
    <r>
      <rPr>
        <sz val="14"/>
        <rFont val="Arial"/>
        <family val="2"/>
      </rPr>
      <t xml:space="preserve"> Solicitar de manera oficial a la interventoría la atención de las observaciones asociadas a cerramientos, señalización e inspección de maquinaria mediante los comités de obra semanal.</t>
    </r>
  </si>
  <si>
    <r>
      <rPr>
        <b/>
        <sz val="14"/>
        <rFont val="Arial"/>
        <family val="2"/>
      </rPr>
      <t>2.</t>
    </r>
    <r>
      <rPr>
        <sz val="14"/>
        <rFont val="Arial"/>
        <family val="2"/>
      </rPr>
      <t xml:space="preserve"> Realizar seguimiento a la interventoría en relación a las acciones ejecutadas por el contratista de obra que respondan a las observaciones asociadas a cerramientos, señalización e inspección de maquinaria.</t>
    </r>
  </si>
  <si>
    <t>Posibles impactos negativos al medio ambiente en sus componentes aire y agua, por manejo inadecuado de materiales particulados o líquidos contaminantes</t>
  </si>
  <si>
    <r>
      <rPr>
        <b/>
        <sz val="14"/>
        <rFont val="Arial"/>
        <family val="2"/>
      </rPr>
      <t>1.</t>
    </r>
    <r>
      <rPr>
        <sz val="14"/>
        <rFont val="Arial"/>
        <family val="2"/>
      </rPr>
      <t xml:space="preserve"> Solicitar de manera oficial a la interventoría la atención de las observaciones asociadas a manejo de residuos de construcción, protección de materiales y sumideros, así como manejo de aceites y residuos líquidos mediante los comités de obra semanal.</t>
    </r>
  </si>
  <si>
    <t xml:space="preserve">Numero de comunicaciones a interventoría </t>
  </si>
  <si>
    <r>
      <rPr>
        <b/>
        <sz val="14"/>
        <rFont val="Arial"/>
        <family val="2"/>
      </rPr>
      <t xml:space="preserve">2. </t>
    </r>
    <r>
      <rPr>
        <sz val="14"/>
        <rFont val="Arial"/>
        <family val="2"/>
      </rPr>
      <t>Realizar seguimiento a la interventoría en relación a las acciones ejecutadas por el contratista de obra que respondan a las observaciones asociadas a manejo de residuos de construcción, protección de materiales y sumideros, así como manejo de aceites y residuos líquidos</t>
    </r>
  </si>
  <si>
    <t xml:space="preserve">Numero de actas de reunión </t>
  </si>
  <si>
    <t xml:space="preserve">La situación detectada puede generan como consecuencia la afectación de la imagen institucional e insatisfacción de los grupos de valor y partes interesadas al no encontrar la información esperada que puede ser in insumo útil para la toma de decisiones. </t>
  </si>
  <si>
    <t>La diferencia entre la fecha de expedición del acto administrativo y el inicio  material del proceso de notificación obedece al tiempo que le demanda al Área Técnica remitir a  esta Subsecretaria la respectiva información o base de datos por cada acto administrativo o  resolución, se resalta que para que la Subsecretaria Jurídica pueda desarrollar y cumplir con el  procedimiento de notificación debe contar  previamente con la información consolidada.
 En consecuencia, la notificación comienza a surtirse una vez el acto administrativo es expedido  y, adicionalmente, la base de datos consolidada ha sido remitida por las Áreas Técnicas, en   virtud de las competencias que les han sido asignadas como responsables de la organización  técnica de los expedientes.</t>
  </si>
  <si>
    <r>
      <rPr>
        <b/>
        <sz val="14"/>
        <rFont val="Arial"/>
        <family val="2"/>
      </rPr>
      <t>1.</t>
    </r>
    <r>
      <rPr>
        <sz val="14"/>
        <rFont val="Arial"/>
        <family val="2"/>
      </rPr>
      <t xml:space="preserve"> Medir la trazabilidad de  la fecha de numeración de las resoluciones y la fecha de recepción de bases, para calcular que no excedan los dos días hábiles definidos en el procedimiento.</t>
    </r>
  </si>
  <si>
    <t>Fecha numeración de las resoluciones por el despacho vs fecha de entrega de las bases  por el área técnica que expidió el acto administrativo.</t>
  </si>
  <si>
    <t>La diferencia entre la fecha de expedición del acto administrativo y el inicio  material del proceso de notificación obedece al tiempo que le demanda al Área Técnica remitir a  esta Subsecretaria la respectiva información o base de datos por cada acto administrativo o  resolución, se resalta que para que la Subsecretaria Jurídica pueda desarrollar y cumplir con el  procedimiento de notificación debe contar  previamente con la información consolidada.
 En consecuencia, la notificación comienza a surtirse una vez el acto administrativo es expedido  y, adicionalmente, la base de datos consolidada ha sido remitida por las Áreas Técnicas, en virtud de las competencias que les han sido asignadas como responsables de la organización  técnica de los expedientes.</t>
  </si>
  <si>
    <r>
      <rPr>
        <b/>
        <sz val="14"/>
        <rFont val="Arial"/>
        <family val="2"/>
      </rPr>
      <t xml:space="preserve">2. </t>
    </r>
    <r>
      <rPr>
        <sz val="14"/>
        <rFont val="Arial"/>
        <family val="2"/>
      </rPr>
      <t>Implementar una alerta en  la base de seguimiento las notificaciones hasta la culminación del trámite,  para calcular que el trámite de notificación por aviso no exceda 10 días.</t>
    </r>
  </si>
  <si>
    <r>
      <rPr>
        <b/>
        <sz val="14"/>
        <rFont val="Arial"/>
        <family val="2"/>
      </rPr>
      <t xml:space="preserve">3. </t>
    </r>
    <r>
      <rPr>
        <sz val="14"/>
        <rFont val="Arial"/>
        <family val="2"/>
      </rPr>
      <t xml:space="preserve">Actualizar el Procedimiento PS06-PR06 Publicidad Actos V6, actualizando los lineamientos y alcance de acuerdo con los lineamientos de la Subdirección de Programas y Proyectos. </t>
    </r>
  </si>
  <si>
    <t>Falta de seguimiento en la actualización de la información por parte de las dependencias.
Falta de seguimiento a las solicitudes de publicación de contenidos por parte de los responsables de la información.
Falta de aplicabilidad de PG02-IN52 Guía para actualización de contenidos en la sede electrónica.
Desconocimiento de la obligatoriedad de la publicación de la información acorde a la ley 1712 de 2014 y la Resolución 1519 de 2020.</t>
  </si>
  <si>
    <r>
      <rPr>
        <b/>
        <sz val="14"/>
        <rFont val="Arial"/>
        <family val="2"/>
      </rPr>
      <t>4.</t>
    </r>
    <r>
      <rPr>
        <sz val="14"/>
        <rFont val="Arial"/>
        <family val="2"/>
      </rPr>
      <t xml:space="preserve"> Adelantar jornadas de sensibilización a través de estrategias de comunicación relacionada con la aplicabilidad de la guía PG02-IN52 Guía para actualización de contenidos en la sede electrónica.</t>
    </r>
  </si>
  <si>
    <t>Número de alertas generadas sobre la actualización de los documentos del proceso.</t>
  </si>
  <si>
    <t xml:space="preserve">Número de jornadas pedagógicas adelantadas para socializar la separación adecuada  de residuos </t>
  </si>
  <si>
    <t xml:space="preserve">Número de piezas graficas para  la  adecuada separación  de residuos </t>
  </si>
  <si>
    <t>Los impactos que tienen en el normal funcionamiento del proceso el normograma desactualizado son:
1. Incumplimiento normativo.
2. Pérdida de eficacia del proceso.
3. Riesgos legales y reputacionales.
4. Problemas de auditoría y control.
5. Desalineación con las políticas institucionales y/o sectoriales.
6. Afectación en la toma de decisiones.
7. Obstáculos para la mejora continua.</t>
  </si>
  <si>
    <t>Los impactos que tienen en el normal funcionamiento del proceso, una incorrecta identificación de los "Salidas - Registros"  de las actividades de la caracterización son:
1. Pérdida de trazabilidad y rendición de cuentas.
2. Dificultades en el control documental.
3. Ineficiencia operativa del proceso.
4. Vulnerabilidad frente a las auditorías o controles.
5. Obstáculo para las mejoras continuas.
6. Toma de decisiones mal fundamentadas.
7. Impacto en otros procesos interrelacionados.</t>
  </si>
  <si>
    <t xml:space="preserve">Caracterización sin ajustar/ Caracterización Ajustada </t>
  </si>
  <si>
    <t>Debilidad en la apropiación de los lineamientos establecidos por la CNSC en el proceso de evaluación de gerentes públicos.</t>
  </si>
  <si>
    <r>
      <rPr>
        <b/>
        <sz val="14"/>
        <rFont val="Arial"/>
        <family val="2"/>
      </rPr>
      <t>1.</t>
    </r>
    <r>
      <rPr>
        <sz val="14"/>
        <rFont val="Arial"/>
        <family val="2"/>
      </rPr>
      <t xml:space="preserve"> Realizar tres jornadas de sensibilización frente al registro, tipo y mecanismo de evaluación para gerentes públicos de acuerdos por la CNSC.</t>
    </r>
  </si>
  <si>
    <t>Fortalecer lineamientos para la evaluación de  gerentes públicos</t>
  </si>
  <si>
    <t>Comunicación oficial enviada</t>
  </si>
  <si>
    <t>Directorio de entidades distritales y nacionales desactualizado</t>
  </si>
  <si>
    <t>3.4.13 Para identificar la calidad de los actores que intervienen en la revisión de documentos de los postulantes a los beneficiarios del Sistema de Información Único para Acceso a la Vivienda SUAV y dejar registro de las fechas, en el marco del Sistema de Gestión de la Calidad.</t>
  </si>
  <si>
    <r>
      <rPr>
        <b/>
        <sz val="14"/>
        <color rgb="FF000000"/>
        <rFont val="Arial"/>
        <family val="2"/>
      </rPr>
      <t>3.4.10 Para habilitar la edición permanente del módulo de seguimiento o historial del Sistema de Integrado de Gestión Documental SIGA para el registro de novedades, predeterminar los datos de contacto de las Entidades del orden distrital y nacional o facilitar el ajuste de los tiempos legales con ocasión de las prórrogas y de aceptación, en el marco del Sistema de Gestión de la Calidad.</t>
    </r>
    <r>
      <rPr>
        <sz val="14"/>
        <color rgb="FF000000"/>
        <rFont val="Arial"/>
        <family val="2"/>
      </rPr>
      <t xml:space="preserve">
Se evidenció que no están predeterminados los datos de contacto de las entidades del orden distrital y nacional encontrándose que múltiples registros de una misma con variados datos que pueden afectar la recepción de correspondencia debido a yerros en la transcripción de la información creada por los usuarios</t>
    </r>
  </si>
  <si>
    <r>
      <rPr>
        <b/>
        <sz val="14"/>
        <color rgb="FF000000"/>
        <rFont val="Arial"/>
        <family val="2"/>
      </rPr>
      <t>3.4.10 Para habilitar la edición permanente del módulo de seguimiento o historial del Sistema de Integrado de Gestión Documental SIGA para el registro de novedades, predeterminar los datos de contacto de las Entidades del orden distrital y nacional o facilitar el ajuste de los tiempos legales con ocasión de las prórrogas y de aceptación, en el marco del Sistema de Gestión de la Calidad.</t>
    </r>
    <r>
      <rPr>
        <sz val="14"/>
        <color rgb="FF000000"/>
        <rFont val="Arial"/>
        <family val="2"/>
      </rPr>
      <t xml:space="preserve">
Falta de un mecanismo flexible para ajustar automáticamente los tiempos legales derivados de prórrogas y comunicaciones de aceptación.</t>
    </r>
  </si>
  <si>
    <r>
      <rPr>
        <b/>
        <u/>
        <sz val="14"/>
        <color rgb="FF000000"/>
        <rFont val="Arial"/>
        <family val="2"/>
      </rPr>
      <t xml:space="preserve">3.4.12 </t>
    </r>
    <r>
      <rPr>
        <b/>
        <sz val="14"/>
        <color rgb="FF000000"/>
        <rFont val="Arial"/>
        <family val="2"/>
      </rPr>
      <t xml:space="preserve">Para incorporar un control que permita evitar la generación de comprobantes sin suscripción o incorporar una etiqueta o marca de agua que los identifique como documentos borrador en el JS07, en el marco del Sistema de Gestión de la Calidad. </t>
    </r>
    <r>
      <rPr>
        <sz val="14"/>
        <color rgb="FF000000"/>
        <rFont val="Arial"/>
        <family val="2"/>
      </rPr>
      <t xml:space="preserve">
JSP7 permite la emisión de comprobantes de egreso en estado “borrador” sin los controles de preparación, revisión y aprobación, lo cual podría derivar en que dichos comprobantes, aunque no oficiales, sean utilizados no intencionalmente como soportes documentales</t>
    </r>
  </si>
  <si>
    <r>
      <rPr>
        <b/>
        <sz val="14"/>
        <rFont val="Arial"/>
        <family val="2"/>
      </rPr>
      <t>3.4.16 Para realizar un diagnóstico de las instalaciones eléctricas de la Entidad conforme al Reglamento Técnico de Instalaciones Eléctricas RETIE, en el marco del Sistema de Gestión de Seguridad y Salud en el Trabajo.</t>
    </r>
    <r>
      <rPr>
        <sz val="14"/>
        <rFont val="Arial"/>
        <family val="2"/>
      </rPr>
      <t xml:space="preserve">
Necesidad de fortalecer la gestión de infraestructura física en lo relacionado con el estado de las instalaciones eléctricas de la Entidad.</t>
    </r>
  </si>
  <si>
    <t>3.4.5 Para fortalecer la difusión y entendimiento de las Políticas de Calidad y sus objetivos, a través de un espacio en el Intranet en el marco del Sistema de Gestión de la Calidad.</t>
  </si>
  <si>
    <t>3.4.9 Para que los cronogramas de trabajo relacionados con la gestión del cambio u otros ejercicios de planeación se ajusten en caso de presentar atrasos, en el marco del Sistema de Gestión de la Calidad.</t>
  </si>
  <si>
    <r>
      <rPr>
        <b/>
        <sz val="14"/>
        <color rgb="FF000000"/>
        <rFont val="Arial"/>
        <family val="2"/>
      </rPr>
      <t xml:space="preserve">3.4.15 Para reducir el consumo energético en el marco del Sistema de Gestión Ambiental. 
</t>
    </r>
    <r>
      <rPr>
        <sz val="14"/>
        <color rgb="FF000000"/>
        <rFont val="Arial"/>
        <family val="2"/>
      </rPr>
      <t>Necesidad de actualizar y evaluar los aspectos e impactos ambientales significativos</t>
    </r>
  </si>
  <si>
    <t xml:space="preserve">3.5.1 Alerta por materialización del riesgo de caducidad de la licencia de ArcGIS y no identificación dentro de la estructura del Sistema de Gestión del Riesgo en el proceso de Transformación Digital y Gestión Tecnológica, en el marco del Sistema de Gestión de Calidad. </t>
  </si>
  <si>
    <t>3.5.2 Alerta para tramitar cierre o gestionar 90 radicados en el Sistema Integrado de Gestión Documental SIGA, en el marco del Sistema de Gestión de la Calidad.</t>
  </si>
  <si>
    <t>3.5.5 Alerta para para realizar mantenimiento de extintores y soportes y revisar calibración de presión en el marco del Sistema de Gestión de Seguridad y Salud en el Trabajo.</t>
  </si>
  <si>
    <r>
      <rPr>
        <b/>
        <sz val="14"/>
        <color rgb="FF000000"/>
        <rFont val="Arial"/>
        <family val="2"/>
      </rPr>
      <t>3.1.5 Por Tablas de Retención Documental desactualizadas, debilidades en la gestión documental y retrasos en las transferencias documentales, en el marco del Sistema de Gestión de la Calidad.</t>
    </r>
    <r>
      <rPr>
        <sz val="14"/>
        <color rgb="FF000000"/>
        <rFont val="Arial"/>
        <family val="2"/>
      </rPr>
      <t xml:space="preserve">
Alerta por Tablas de Retención Documental desactualizadas, debilidades en la gestión documental y retrasos en las transferencias documentales, en el marco del Sistema de Gestión de la Calidad.</t>
    </r>
  </si>
  <si>
    <r>
      <rPr>
        <b/>
        <sz val="14"/>
        <color rgb="FF000000"/>
        <rFont val="Arial"/>
        <family val="2"/>
      </rPr>
      <t>3.1.7 Por debilidades en el contacto telefónico con las extensiones dispuestas en las diferentes dependencias, el marco del Sistema de Gestión de la Calidad.</t>
    </r>
    <r>
      <rPr>
        <sz val="14"/>
        <color rgb="FF000000"/>
        <rFont val="Arial"/>
        <family val="2"/>
      </rPr>
      <t xml:space="preserve">
La situación detectada se debe a causas probables asociadas a la falta de monitoreo o control sobre el uso de los canales de contacto institucional, desconocimiento de protocolos de contacto telefónico, debilidades en la cultura de servicio orientada a la atención inmediata de llamadas,</t>
    </r>
  </si>
  <si>
    <r>
      <rPr>
        <b/>
        <sz val="14"/>
        <rFont val="Arial"/>
        <family val="2"/>
      </rPr>
      <t>2</t>
    </r>
    <r>
      <rPr>
        <sz val="14"/>
        <rFont val="Arial"/>
        <family val="2"/>
      </rPr>
      <t>. Revisar y actualizar el directorio institucional publicado en los canales oficiales y garantizando la vigencia de las extensiones y responsables de atención</t>
    </r>
  </si>
  <si>
    <r>
      <rPr>
        <b/>
        <u/>
        <sz val="14"/>
        <rFont val="Arial"/>
        <family val="2"/>
      </rPr>
      <t xml:space="preserve">3.1.7 </t>
    </r>
    <r>
      <rPr>
        <b/>
        <sz val="14"/>
        <rFont val="Arial"/>
        <family val="2"/>
      </rPr>
      <t xml:space="preserve">Por debilidades en el contacto telefónico con las extensiones dispuestas en las diferentes dependencias, el marco del Sistema de Gestión de la Calidad. 
</t>
    </r>
    <r>
      <rPr>
        <sz val="14"/>
        <rFont val="Arial"/>
        <family val="2"/>
      </rPr>
      <t xml:space="preserve">
Debilidades en el contacto telefónico con las extensiones dispuestas en las diferentes dependencias,</t>
    </r>
  </si>
  <si>
    <r>
      <rPr>
        <b/>
        <u/>
        <sz val="14"/>
        <color rgb="FF000000"/>
        <rFont val="Arial"/>
        <family val="2"/>
      </rPr>
      <t xml:space="preserve">3.1.9 </t>
    </r>
    <r>
      <rPr>
        <b/>
        <sz val="14"/>
        <color rgb="FF000000"/>
        <rFont val="Arial"/>
        <family val="2"/>
      </rPr>
      <t xml:space="preserve">Por deficiencias en mobiliario, higiene, aseo, limpieza e inadecuada 
disposición de insumos y menaje en las zonas de preparación de las bebidas calientes o suministro de bebidas frías. 
</t>
    </r>
    <r>
      <rPr>
        <sz val="14"/>
        <color rgb="FF000000"/>
        <rFont val="Arial"/>
        <family val="2"/>
      </rPr>
      <t xml:space="preserve">
Sitios de preparación no cuentan con dotación de repisas auxiliares para ubicar de manera separada y en condiciones de salubridad e higiene los termos, vajillas e insumos de los focos de contaminación como desagües, agujeros sin sellamiento, posibles filtraciones debido a que debilidades en la ejecución del plan de mantenimiento de la infraestructura física de la Entidad.</t>
    </r>
  </si>
  <si>
    <r>
      <rPr>
        <b/>
        <u/>
        <sz val="14"/>
        <rFont val="Arial"/>
        <family val="2"/>
      </rPr>
      <t>3.1.10</t>
    </r>
    <r>
      <rPr>
        <b/>
        <sz val="14"/>
        <rFont val="Arial"/>
        <family val="2"/>
      </rPr>
      <t xml:space="preserve"> Por la no disposición de los mapas y rutas de evacuación en el 100% de los pisos de la Entidad, en el marco del Sistema de Gestión de Seguridad y Salud  en el Trabajo. 
</t>
    </r>
    <r>
      <rPr>
        <sz val="14"/>
        <rFont val="Arial"/>
        <family val="2"/>
      </rPr>
      <t xml:space="preserve">
No disposición de los mapas y rutas de evacuación en el 100% de los pisos de la Entidad, en el marco del Sistema de Gestión de Seguridad y Salud en el Trabajo.</t>
    </r>
  </si>
  <si>
    <t xml:space="preserve">
3.1.11 Ausencia de dispensadores de suministro de servilletas de mano y no disponibilidad de toallas para secado, inutilización de los dispensadores de jabón líquido y presencia de humedad en baños.</t>
  </si>
  <si>
    <r>
      <rPr>
        <b/>
        <sz val="14"/>
        <color rgb="FF000000"/>
        <rFont val="Arial"/>
        <family val="2"/>
      </rPr>
      <t>3.1.8 Por inadecuadas medidas de seguridad y señalización en la obra asociadas al Contrato No. 1125 de 2023, en el marco del Sistema de Gestión de Seguridad y Salud en el Trabajo.</t>
    </r>
    <r>
      <rPr>
        <sz val="14"/>
        <color rgb="FF000000"/>
        <rFont val="Arial"/>
        <family val="2"/>
      </rPr>
      <t xml:space="preserve">
Beneficio de Auditoría No. 3: Se resalta la gestión realizada por la Entidad al tomar la medida correctiva según la 
cual “Atendiendo lo descrito en el informe de auditoría, puntualmente en los numerales 3.1.8 y 3.1.12, se remitió 
comunicación de manera inmediata a la Interventoría del proyecto (Anexo 22), en la que se indican los hallazgos
evidenciados durante la visita adelantada el primero (1) de agosto de 2025, solicitando la subsanación de lo 
informado, así como un consolidado de las medidas de control y seguimiento sugeridas en el informe (…)” se remitió 
correo electrónico del 27 de agosto de 2025.  </t>
    </r>
  </si>
  <si>
    <r>
      <rPr>
        <b/>
        <sz val="14"/>
        <rFont val="Arial"/>
        <family val="2"/>
      </rPr>
      <t>3.1.12 Por inadecuadas medidas de gestión, control ambiental y limpieza de la obra asociadas al Contrato No. 1125 de 2023, en el marco del Sistema de Gestión Ambiental.</t>
    </r>
    <r>
      <rPr>
        <sz val="14"/>
        <rFont val="Arial"/>
        <family val="2"/>
      </rPr>
      <t xml:space="preserve">
Beneficio de Auditoría No. 3: Se resalta la gestión realizada por la Entidad al tomar la medida correctiva según la  cual “Atendiendo lo descrito en el informe de auditoría, puntualmente en los numerales 3.1.8 y 3.1.12, se remitió  comunicación de manera inmediata a la Interventoría del proyecto (Anexo 22), en la que se indican los hallazgos
evidenciados durante la visita adelantada el primero (1) de agosto de 2025, solicitando la subsanación de lo  informado, así como un consolidado de las medidas de control y seguimiento sugeridas en el informe (…)” se remitió  correo electrónico del 27 de agosto de 2025.  </t>
    </r>
  </si>
  <si>
    <r>
      <rPr>
        <b/>
        <sz val="14"/>
        <rFont val="Arial"/>
        <family val="2"/>
      </rPr>
      <t>3.1.12 Por inadecuadas medidas de gestión, control ambiental y limpieza de la obra asociadas al Contrato No. 1125 de 2023, en el marco del Sistema de Gestión Ambiental.</t>
    </r>
    <r>
      <rPr>
        <sz val="14"/>
        <rFont val="Arial"/>
        <family val="2"/>
      </rPr>
      <t xml:space="preserve">
Beneficio de Auditoría No. 3: Se resalta la gestión realizada por la Entidad al tomar la medida correctiva según la cual “Atendiendo lo descrito en el informe de auditoría, puntualmente en los numerales 3.1.8 y 3.1.12, se remitió 
comunicación de manera inmediata a la Interventoría del proyecto (Anexo 22), en la que se indican los hallazgos evidenciados durante la visita adelantada el primero (1) de agosto de 2025, solicitando la subsanación de lo  informado, así como un consolidado de las medidas de control y seguimiento sugeridas en el informe (…)” se remitió  correo electrónico del 27 de agosto de 2025.  </t>
    </r>
  </si>
  <si>
    <t>3.1.2 Por no funcionamiento del módulo de Geovisor del Observatorio Hábitat, en el marco del Sistema de Gestión de la Calidad.</t>
  </si>
  <si>
    <t>3.1.4 Por notificaciones de actos administrativos por fuera de los tiempos definidos en el Procedimiento Publicidad de Actos Administrativos y la Ley 1437 de 2011, en el marco del Sistema de Gestión de la Calidad.</t>
  </si>
  <si>
    <r>
      <rPr>
        <b/>
        <sz val="14"/>
        <color theme="1"/>
        <rFont val="Arial"/>
        <family val="2"/>
      </rPr>
      <t>3.1.1 Por no Actualización del Información Institucional en el sitio web www.habitatbogota.gov.co, en el marco del Sistema de Gestión de la Calidad.</t>
    </r>
    <r>
      <rPr>
        <sz val="14"/>
        <color theme="1"/>
        <rFont val="Arial"/>
        <family val="2"/>
      </rPr>
      <t xml:space="preserve">
Sección transparencia y Acceso a la Información Pública - opción “04. Planeación, Presupuesto e informes” – elemento “4.1 Presupuesto general de ingresos, gastos e inversión” – “Anteproyectos Presupuestales”- con enlace https://www.habitatbogota.gov.co/transparencia/planeacion-presupuesto-informes/presupuesto-general-de-ingresos-gastos-e-inversion
Sección transparencia y Acceso a la Información Pública - opción “04. Planeación, Presupuesto e informes” elemento “ 4.3.2 Metas, objetivos e indicadores de gestión y/o desempeño” – “Informe de productos, metas y resultados PMR” con enlace https://www.habitatbogota.gov.co/transparencia/planeacion-presupuesto-informes/metas-objetivos-indicadores/informe-pmr-diciembre-2021-sdht
Sección transparencia y Acceso a la Información Pública - opción “04. Planeación, Presupuesto e informes” elemento “4.7 informes de gestión, evaluación y auditoria” – “Ambiental PACA” – documento “CB-1111- 2 plan de acción PACA” con enlace https://www.habitatbogota.gov.co/transparencia/planeacion-presupuesto-informes/informes-gestion-evaluacion-auditoria/cb-1111-2-plan-accion-paca</t>
    </r>
  </si>
  <si>
    <r>
      <rPr>
        <b/>
        <sz val="14"/>
        <color theme="1"/>
        <rFont val="Arial"/>
        <family val="2"/>
      </rPr>
      <t xml:space="preserve">3.1.1 Por no Actualización del Información Institucional en el sitio web www.habitatbogota.gov.co, en el marco del Sistema de Gestión de la Calidad.
</t>
    </r>
    <r>
      <rPr>
        <sz val="14"/>
        <color theme="1"/>
        <rFont val="Arial"/>
        <family val="2"/>
      </rPr>
      <t xml:space="preserve">
Sección transparencia y Acceso a la Información Pública - opción “04. Planeación, Presupuesto e informes” – elemento “4.1 Presupuesto general de ingresos, gastos e inversión” – “Anteproyectos Presupuestales”- con enlace https://www.habitatbogota.gov.co/transparencia/planeacion-presupuesto-informes/presupuesto-general-de-ingresos-gastos-e-inversion
Sección transparencia y Acceso a la Información Pública - opción “04. Planeación, Presupuesto e informes” elemento “ 4.3.2 Metas, objetivos e indicadores de gestión y/o desempeño” – “Informe de productos, metas y resultados PMR” con enlace https://www.habitatbogota.gov.co/transparencia/planeacion-presupuesto-informes/metas-objetivos-indicadores/informe-pmr-diciembre-2021-sdht
Sección transparencia y Acceso a la Información Pública - opción “04. Planeación, Presupuesto e informes” elemento “4.7 informes de gestión, evaluación y auditoria” – “Ambiental PACA” – documento “CB-1111- 2 plan de acción PACA” con enlace https://www.habitatbogota.gov.co/transparencia/planeacion-presupuesto-informes/informes-gestion-evaluacion-auditoria/cb-1111-2-plan-accion-paca</t>
    </r>
  </si>
  <si>
    <r>
      <rPr>
        <b/>
        <sz val="14"/>
        <color theme="1"/>
        <rFont val="Arial"/>
        <family val="2"/>
      </rPr>
      <t>3.1.3 Por debilidades en el control de documentos obsoletos o no vigentes, documentos no disponibles, documentos e información desactualizada y no aplicación de estándares para el almacenamiento en el denominado “Mapa Interactivo” en el marco del Sistema de Gestión de la Calidad, Sistema de Gestión Ambiental y Sistema de Gestión de Seguridad y Salud en el Trabajo.</t>
    </r>
    <r>
      <rPr>
        <sz val="14"/>
        <color theme="1"/>
        <rFont val="Arial"/>
        <family val="2"/>
      </rPr>
      <t xml:space="preserve">
Información desactualizada o no útil para el Sistema de Gestión de la Calidad</t>
    </r>
  </si>
  <si>
    <r>
      <rPr>
        <b/>
        <sz val="14"/>
        <color theme="1"/>
        <rFont val="Arial"/>
        <family val="2"/>
      </rPr>
      <t xml:space="preserve">3.1.3 Por debilidades en el control de documentos obsoletos o no vigentes, documentos no disponibles, documentos e información desactualizada y no aplicación de estándares para el almacenamiento en el denominado “Mapa Interactivo” en el marco del Sistema de Gestión de la Calidad, Sistema de Gestión Ambiental y Sistema de Gestión de Seguridad y Salud en el Trabajo.
</t>
    </r>
    <r>
      <rPr>
        <sz val="14"/>
        <color theme="1"/>
        <rFont val="Arial"/>
        <family val="2"/>
      </rPr>
      <t xml:space="preserve">
Información desactualizada o no útil para el Sistema de Gestión de la Calidad</t>
    </r>
  </si>
  <si>
    <t>3.1.13 Por inadecuada separación de residuos sólidos en los denominados puntos ecológicos, en el marco del Sistema de Gestión Ambiental.</t>
  </si>
  <si>
    <r>
      <rPr>
        <b/>
        <sz val="14"/>
        <rFont val="Arial"/>
        <family val="2"/>
      </rPr>
      <t>3.5.4 Alerta para agilizar el trámite de publicación de la versión oficial del normograma para al corte 31 de marzo de 2025, en el marco del Sistema de Gestión de la Calidad</t>
    </r>
    <r>
      <rPr>
        <sz val="14"/>
        <rFont val="Arial"/>
        <family val="2"/>
      </rPr>
      <t xml:space="preserve">
Suscribir dentro del Plan de Mejoramiento Institucional las acciones para abordar oportunidades y oportunidades de mejora para los siguientes procesos, de acuerdo con lo establecido en el Procedimiento Planes de Mejoramiento PE01-PR08: 
Gestión y Producción de Información del Hábitat, Comunicaciones Públicas y Estratégica, Formulación de Lineamientos, Seguimiento y Evaluación a los Instrumentos del Hábitat, Gestión Urbana para Generación del Hábitat, Promoción y Gestión de Servicios Públicos Domiciliarios y TIC, Gestión Jurídica, Gestión Documental.</t>
    </r>
  </si>
  <si>
    <r>
      <rPr>
        <b/>
        <sz val="14"/>
        <rFont val="Arial"/>
        <family val="2"/>
      </rPr>
      <t xml:space="preserve">3.4.1 Para documentar acciones para abordar oportunidades y oportunidades de mejora dentro del Plan de Mejoramiento Institucional y en las matrices de riesgo en el marco del Sistema de Gestión de la Calidad, Sistema de Gestión Ambiental y Sistema de Gestión de Seguridad y Salud en el Trabajo.
</t>
    </r>
    <r>
      <rPr>
        <sz val="14"/>
        <rFont val="Arial"/>
        <family val="2"/>
      </rPr>
      <t xml:space="preserve">
Suscribir dentro del Plan de Mejoramiento Institucional las acciones para abordar oportunidades y oportunidades de mejora para los siguientes procesos, de acuerdo con lo establecido en el Procedimiento Planes de Mejoramiento PE01-PR08: 
Gestión y Producción de Información del Hábitat, Comunicaciones Públicas y Estratégica, Formulación de Lineamientos, Seguimiento y Evaluación a los Instrumentos del Hábitat, Gestión Urbana para Generación del Hábitat, Promoción y Gestión de Servicios Públicos Domiciliarios y TIC, Gestión Jurídica, Gestión Documental.</t>
    </r>
  </si>
  <si>
    <r>
      <rPr>
        <b/>
        <sz val="14"/>
        <rFont val="Arial"/>
        <family val="2"/>
      </rPr>
      <t>3.4.6 Para robustecer las evidencias utilizadas para la evaluación de los acuerdos de gestión de los Gerentes Públicos, en el marco del Sistema de Gestión de la Calidad</t>
    </r>
    <r>
      <rPr>
        <sz val="14"/>
        <rFont val="Arial"/>
        <family val="2"/>
      </rPr>
      <t>.
Fortalecer estos registros permitirá contar con una base sólida y objetiva para evaluar el grado de cumplimiento y es una manera de demostrar el cumplimiento del compromiso de la Alta Dirección al momento de evaluar lo acuerdos de gestión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</si>
</sst>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4" x14ac:knownFonts="1">
    <font>
      <sz val="11"/>
      <color theme="1"/>
      <name val="Calibri"/>
      <family val="2"/>
      <scheme val="minor"/>
    </font>
    <font>
      <b/>
      <sz val="11"/>
      <color theme="1"/>
      <name val="Calibri"/>
      <family val="2"/>
      <scheme val="minor"/>
    </font>
    <font>
      <b/>
      <sz val="14"/>
      <color theme="1"/>
      <name val="Calibri"/>
      <family val="2"/>
      <scheme val="minor"/>
    </font>
    <font>
      <sz val="8"/>
      <color indexed="81"/>
      <name val="Tahoma"/>
      <family val="2"/>
    </font>
    <font>
      <sz val="9"/>
      <color indexed="81"/>
      <name val="Tahoma"/>
      <family val="2"/>
    </font>
    <font>
      <b/>
      <sz val="12"/>
      <color indexed="81"/>
      <name val="Tahoma"/>
      <family val="2"/>
    </font>
    <font>
      <sz val="14"/>
      <color theme="1"/>
      <name val="Times New Roman"/>
      <family val="1"/>
    </font>
    <font>
      <b/>
      <sz val="14"/>
      <color theme="1"/>
      <name val="Times New Roman"/>
      <family val="1"/>
    </font>
    <font>
      <sz val="14"/>
      <name val="Times New Roman"/>
      <family val="1"/>
    </font>
    <font>
      <b/>
      <sz val="14"/>
      <name val="Times New Roman"/>
      <family val="1"/>
    </font>
    <font>
      <sz val="14"/>
      <color theme="0"/>
      <name val="Times New Roman"/>
      <family val="1"/>
    </font>
    <font>
      <sz val="11"/>
      <color theme="1"/>
      <name val="Times New Roman"/>
      <family val="1"/>
    </font>
    <font>
      <b/>
      <sz val="16"/>
      <color theme="1"/>
      <name val="Times New Roman"/>
      <family val="1"/>
    </font>
    <font>
      <sz val="10"/>
      <name val="Arial"/>
      <family val="2"/>
    </font>
    <font>
      <b/>
      <sz val="14"/>
      <color theme="1"/>
      <name val="Arial"/>
      <family val="2"/>
    </font>
    <font>
      <sz val="14"/>
      <name val="Arial"/>
      <family val="2"/>
    </font>
    <font>
      <b/>
      <sz val="14"/>
      <name val="Arial"/>
      <family val="2"/>
    </font>
    <font>
      <sz val="14"/>
      <color theme="1"/>
      <name val="Arial"/>
      <family val="2"/>
    </font>
    <font>
      <sz val="14"/>
      <color rgb="FF000000"/>
      <name val="Arial"/>
      <family val="2"/>
    </font>
    <font>
      <b/>
      <u/>
      <sz val="14"/>
      <color rgb="FF000000"/>
      <name val="Arial"/>
      <family val="2"/>
    </font>
    <font>
      <b/>
      <sz val="14"/>
      <color rgb="FF000000"/>
      <name val="Arial"/>
      <family val="2"/>
    </font>
    <font>
      <sz val="12"/>
      <name val="Arial"/>
      <family val="2"/>
    </font>
    <font>
      <b/>
      <u/>
      <sz val="14"/>
      <name val="Arial"/>
      <family val="2"/>
    </font>
    <font>
      <sz val="8"/>
      <name val="Calibri"/>
      <family val="2"/>
      <scheme val="minor"/>
    </font>
  </fonts>
  <fills count="8">
    <fill>
      <patternFill patternType="none"/>
    </fill>
    <fill>
      <patternFill patternType="gray125"/>
    </fill>
    <fill>
      <patternFill patternType="solid">
        <fgColor rgb="FFD9E1F2"/>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3" fillId="0" borderId="0"/>
    <xf numFmtId="0" fontId="13" fillId="0" borderId="0"/>
  </cellStyleXfs>
  <cellXfs count="98">
    <xf numFmtId="0" fontId="0" fillId="0" borderId="0" xfId="0"/>
    <xf numFmtId="0" fontId="1" fillId="2" borderId="0" xfId="0" applyFont="1" applyFill="1" applyAlignment="1">
      <alignment horizontal="center"/>
    </xf>
    <xf numFmtId="9" fontId="0" fillId="0" borderId="0" xfId="0" applyNumberFormat="1"/>
    <xf numFmtId="0" fontId="2" fillId="0" borderId="0" xfId="0" applyFont="1"/>
    <xf numFmtId="0" fontId="1" fillId="0" borderId="0" xfId="0" applyFont="1"/>
    <xf numFmtId="0" fontId="0" fillId="0" borderId="0" xfId="0" applyAlignment="1">
      <alignment wrapText="1"/>
    </xf>
    <xf numFmtId="0" fontId="0" fillId="0" borderId="0" xfId="0" applyAlignment="1">
      <alignment horizontal="center"/>
    </xf>
    <xf numFmtId="0" fontId="6" fillId="0" borderId="0" xfId="0" applyFont="1"/>
    <xf numFmtId="0" fontId="8" fillId="0" borderId="0" xfId="0" applyFont="1"/>
    <xf numFmtId="0" fontId="8" fillId="0" borderId="1" xfId="0" applyFont="1" applyBorder="1"/>
    <xf numFmtId="164" fontId="8" fillId="0" borderId="1" xfId="0" applyNumberFormat="1" applyFont="1" applyBorder="1" applyAlignment="1">
      <alignment horizontal="center"/>
    </xf>
    <xf numFmtId="0" fontId="8" fillId="0" borderId="1" xfId="0" applyFont="1" applyBorder="1" applyAlignment="1">
      <alignment horizontal="center" vertical="center" wrapText="1"/>
    </xf>
    <xf numFmtId="1" fontId="8" fillId="0" borderId="1" xfId="0" applyNumberFormat="1" applyFont="1" applyBorder="1"/>
    <xf numFmtId="0" fontId="8" fillId="0" borderId="1" xfId="0" applyFont="1" applyBorder="1" applyAlignment="1">
      <alignment horizontal="center" vertical="center"/>
    </xf>
    <xf numFmtId="0" fontId="10" fillId="0" borderId="0" xfId="0" applyFont="1"/>
    <xf numFmtId="164" fontId="10" fillId="0" borderId="0" xfId="0" applyNumberFormat="1" applyFont="1" applyAlignment="1">
      <alignment horizontal="center"/>
    </xf>
    <xf numFmtId="0" fontId="10" fillId="0" borderId="0" xfId="0" applyFont="1" applyAlignment="1">
      <alignment horizontal="center" vertical="center" wrapText="1"/>
    </xf>
    <xf numFmtId="1" fontId="10" fillId="0" borderId="0" xfId="0" applyNumberFormat="1" applyFont="1"/>
    <xf numFmtId="164" fontId="6" fillId="0" borderId="0" xfId="0" applyNumberFormat="1" applyFont="1" applyAlignment="1">
      <alignment horizontal="center"/>
    </xf>
    <xf numFmtId="1" fontId="6" fillId="0" borderId="0" xfId="0" applyNumberFormat="1" applyFont="1"/>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6" fillId="0" borderId="0" xfId="0" applyFont="1" applyAlignment="1">
      <alignment wrapText="1"/>
    </xf>
    <xf numFmtId="14"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center"/>
    </xf>
    <xf numFmtId="9" fontId="15" fillId="0" borderId="1" xfId="0" applyNumberFormat="1" applyFont="1" applyBorder="1" applyAlignment="1">
      <alignment horizontal="center" vertical="center"/>
    </xf>
    <xf numFmtId="0" fontId="15" fillId="0" borderId="1" xfId="0" applyFont="1" applyBorder="1" applyAlignment="1">
      <alignment vertical="center" wrapText="1"/>
    </xf>
    <xf numFmtId="14" fontId="15"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15" fillId="6" borderId="1" xfId="0" applyFont="1" applyFill="1" applyBorder="1" applyAlignment="1">
      <alignment horizontal="center" vertical="center" wrapText="1"/>
    </xf>
    <xf numFmtId="14" fontId="15" fillId="6" borderId="1" xfId="0" applyNumberFormat="1" applyFont="1" applyFill="1" applyBorder="1" applyAlignment="1">
      <alignment horizontal="center" vertical="center" wrapText="1"/>
    </xf>
    <xf numFmtId="14" fontId="15" fillId="0" borderId="1" xfId="0" applyNumberFormat="1" applyFont="1" applyBorder="1" applyAlignment="1">
      <alignment horizontal="center" vertical="center" wrapText="1"/>
    </xf>
    <xf numFmtId="9" fontId="15" fillId="0" borderId="1" xfId="0" applyNumberFormat="1" applyFont="1" applyBorder="1" applyAlignment="1">
      <alignment vertical="center" wrapText="1"/>
    </xf>
    <xf numFmtId="0" fontId="15" fillId="4" borderId="1" xfId="1" applyFont="1" applyFill="1" applyBorder="1" applyAlignment="1" applyProtection="1">
      <alignment vertical="center" wrapText="1"/>
      <protection hidden="1"/>
    </xf>
    <xf numFmtId="0" fontId="21" fillId="4" borderId="1" xfId="1" applyFont="1" applyFill="1" applyBorder="1" applyAlignment="1" applyProtection="1">
      <alignment vertical="center" wrapText="1"/>
      <protection hidden="1"/>
    </xf>
    <xf numFmtId="1" fontId="15" fillId="0" borderId="1" xfId="0" applyNumberFormat="1" applyFont="1" applyBorder="1" applyAlignment="1">
      <alignment horizontal="center" vertical="center" wrapText="1"/>
    </xf>
    <xf numFmtId="1" fontId="15" fillId="0" borderId="1" xfId="0" applyNumberFormat="1" applyFont="1" applyBorder="1" applyAlignment="1">
      <alignment vertical="center" wrapText="1"/>
    </xf>
    <xf numFmtId="0" fontId="15" fillId="0" borderId="1" xfId="0" applyFont="1" applyBorder="1" applyAlignment="1">
      <alignment horizontal="center" vertical="center"/>
    </xf>
    <xf numFmtId="0" fontId="15" fillId="0" borderId="1" xfId="0" applyFont="1" applyBorder="1" applyAlignment="1">
      <alignment vertical="center"/>
    </xf>
    <xf numFmtId="0" fontId="15" fillId="0" borderId="1" xfId="0" applyFont="1" applyBorder="1" applyAlignment="1">
      <alignment horizontal="left" vertical="top" wrapText="1"/>
    </xf>
    <xf numFmtId="0" fontId="15" fillId="0" borderId="1" xfId="0" applyFont="1" applyBorder="1" applyAlignment="1">
      <alignment horizontal="left" vertical="justify" wrapText="1"/>
    </xf>
    <xf numFmtId="14" fontId="15" fillId="4" borderId="1" xfId="2" applyNumberFormat="1" applyFont="1" applyFill="1" applyBorder="1" applyAlignment="1" applyProtection="1">
      <alignment horizontal="center" vertical="center" wrapText="1"/>
      <protection hidden="1"/>
    </xf>
    <xf numFmtId="0" fontId="15" fillId="0" borderId="1" xfId="0" applyFont="1" applyBorder="1" applyAlignment="1">
      <alignment horizontal="left" vertical="center"/>
    </xf>
    <xf numFmtId="1"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4"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left" vertical="center" wrapText="1"/>
    </xf>
    <xf numFmtId="0" fontId="16" fillId="0" borderId="4" xfId="0" applyFont="1" applyBorder="1" applyAlignment="1">
      <alignment horizontal="center" vertical="center"/>
    </xf>
    <xf numFmtId="0" fontId="15" fillId="0" borderId="4" xfId="0" applyFont="1" applyBorder="1" applyAlignment="1">
      <alignment horizontal="center" vertical="center" wrapText="1"/>
    </xf>
    <xf numFmtId="9" fontId="15" fillId="0" borderId="4" xfId="0" applyNumberFormat="1" applyFont="1" applyBorder="1" applyAlignment="1">
      <alignment horizontal="center" vertical="center"/>
    </xf>
    <xf numFmtId="0" fontId="15" fillId="0" borderId="4" xfId="0" applyFont="1" applyBorder="1" applyAlignment="1">
      <alignment vertical="center" wrapText="1"/>
    </xf>
    <xf numFmtId="14" fontId="15" fillId="0" borderId="4" xfId="0" applyNumberFormat="1" applyFont="1" applyBorder="1" applyAlignment="1">
      <alignment horizontal="center" vertical="center"/>
    </xf>
    <xf numFmtId="164" fontId="8" fillId="0" borderId="4" xfId="0" applyNumberFormat="1" applyFont="1" applyBorder="1" applyAlignment="1">
      <alignment horizontal="center"/>
    </xf>
    <xf numFmtId="0" fontId="8" fillId="0" borderId="4" xfId="0" applyFont="1" applyBorder="1"/>
    <xf numFmtId="0" fontId="8" fillId="0" borderId="4" xfId="0" applyFont="1" applyBorder="1" applyAlignment="1">
      <alignment horizontal="center" vertical="center" wrapText="1"/>
    </xf>
    <xf numFmtId="1" fontId="8" fillId="0" borderId="4" xfId="0" applyNumberFormat="1" applyFont="1" applyBorder="1"/>
    <xf numFmtId="0" fontId="8" fillId="0" borderId="4" xfId="0" applyFont="1" applyBorder="1" applyAlignment="1">
      <alignment horizontal="center" vertical="center"/>
    </xf>
    <xf numFmtId="0" fontId="8" fillId="0" borderId="5" xfId="0" applyFont="1" applyBorder="1"/>
    <xf numFmtId="0" fontId="15" fillId="0" borderId="6" xfId="0" applyFont="1" applyBorder="1" applyAlignment="1">
      <alignment horizontal="center" vertical="center" wrapText="1"/>
    </xf>
    <xf numFmtId="0" fontId="9" fillId="0" borderId="7" xfId="0" applyFont="1" applyBorder="1" applyAlignment="1">
      <alignment horizontal="center" vertical="center"/>
    </xf>
    <xf numFmtId="0" fontId="8" fillId="0" borderId="7" xfId="0" applyFont="1" applyBorder="1"/>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left" vertical="center" wrapText="1"/>
    </xf>
    <xf numFmtId="0" fontId="15" fillId="0" borderId="9" xfId="0" applyFont="1" applyBorder="1" applyAlignment="1">
      <alignment horizontal="left" vertical="center"/>
    </xf>
    <xf numFmtId="0" fontId="16" fillId="0" borderId="9" xfId="0" applyFont="1" applyBorder="1" applyAlignment="1">
      <alignment horizontal="center" vertical="center" wrapText="1"/>
    </xf>
    <xf numFmtId="9" fontId="15" fillId="0" borderId="9" xfId="0" applyNumberFormat="1" applyFont="1" applyBorder="1" applyAlignment="1">
      <alignment horizontal="center" vertical="center"/>
    </xf>
    <xf numFmtId="0" fontId="15" fillId="0" borderId="9" xfId="0" applyFont="1" applyBorder="1" applyAlignment="1">
      <alignment vertical="center" wrapText="1"/>
    </xf>
    <xf numFmtId="14" fontId="15" fillId="0" borderId="9" xfId="0" applyNumberFormat="1" applyFont="1" applyBorder="1" applyAlignment="1">
      <alignment horizontal="center" vertical="center"/>
    </xf>
    <xf numFmtId="164" fontId="8" fillId="0" borderId="9" xfId="0" applyNumberFormat="1" applyFont="1" applyBorder="1" applyAlignment="1">
      <alignment horizontal="center"/>
    </xf>
    <xf numFmtId="0" fontId="8" fillId="0" borderId="9" xfId="0" applyFont="1" applyBorder="1"/>
    <xf numFmtId="0" fontId="8" fillId="0" borderId="9" xfId="0" applyFont="1" applyBorder="1" applyAlignment="1">
      <alignment horizontal="center" vertical="center" wrapText="1"/>
    </xf>
    <xf numFmtId="1" fontId="8" fillId="0" borderId="9" xfId="0" applyNumberFormat="1" applyFont="1" applyBorder="1"/>
    <xf numFmtId="0" fontId="8" fillId="0" borderId="9" xfId="0" applyFont="1" applyBorder="1" applyAlignment="1">
      <alignment horizontal="center" vertical="center"/>
    </xf>
    <xf numFmtId="0" fontId="8" fillId="0" borderId="10" xfId="0" applyFont="1" applyBorder="1"/>
    <xf numFmtId="0" fontId="15" fillId="5" borderId="1"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0" borderId="1" xfId="0" applyFont="1" applyBorder="1" applyAlignment="1">
      <alignment horizontal="justify" vertical="center" wrapText="1"/>
    </xf>
    <xf numFmtId="0" fontId="18" fillId="4" borderId="1" xfId="0" applyFont="1" applyFill="1" applyBorder="1" applyAlignment="1" applyProtection="1">
      <alignment horizontal="justify" vertical="center" wrapText="1"/>
      <protection hidden="1"/>
    </xf>
    <xf numFmtId="0" fontId="17" fillId="0" borderId="1" xfId="0" applyFont="1" applyBorder="1" applyAlignment="1">
      <alignment horizontal="justify" vertical="center" wrapText="1"/>
    </xf>
    <xf numFmtId="0" fontId="15" fillId="0" borderId="9" xfId="0" applyFont="1" applyBorder="1" applyAlignment="1">
      <alignment horizontal="justify" vertical="center" wrapText="1"/>
    </xf>
    <xf numFmtId="0" fontId="14" fillId="0" borderId="4" xfId="0" applyFont="1" applyBorder="1" applyAlignment="1">
      <alignment horizontal="justify" vertical="center" wrapText="1"/>
    </xf>
    <xf numFmtId="0" fontId="16"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6" fillId="0" borderId="1" xfId="0" applyFont="1" applyBorder="1" applyAlignment="1">
      <alignment horizontal="center"/>
    </xf>
    <xf numFmtId="0" fontId="6" fillId="0" borderId="2" xfId="0" applyFont="1" applyBorder="1" applyAlignment="1">
      <alignment horizontal="center"/>
    </xf>
    <xf numFmtId="0" fontId="12" fillId="0" borderId="1" xfId="0" applyFont="1" applyBorder="1" applyAlignment="1">
      <alignment horizontal="center" vertical="center"/>
    </xf>
    <xf numFmtId="0" fontId="12" fillId="0" borderId="2" xfId="0" applyFont="1" applyBorder="1" applyAlignment="1">
      <alignment horizontal="center" vertical="center"/>
    </xf>
  </cellXfs>
  <cellStyles count="3">
    <cellStyle name="Normal" xfId="0" builtinId="0"/>
    <cellStyle name="Normal 2" xfId="2" xr:uid="{A152F481-C50E-42A8-9EE3-71F6524C43AB}"/>
    <cellStyle name="Normal 3" xfId="1" xr:uid="{36016F94-7AEC-4006-B0ED-9993E4A9FBE1}"/>
  </cellStyles>
  <dxfs count="16">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FF00"/>
        </patternFill>
      </fill>
    </dxf>
    <dxf>
      <fill>
        <patternFill>
          <bgColor rgb="FFFFC000"/>
        </patternFill>
      </fill>
    </dxf>
    <dxf>
      <fill>
        <patternFill>
          <bgColor rgb="FFFF0000"/>
        </patternFill>
      </fill>
    </dxf>
    <dxf>
      <fill>
        <patternFill>
          <bgColor rgb="FF00FF00"/>
        </patternFill>
      </fill>
    </dxf>
    <dxf>
      <font>
        <b/>
      </font>
      <fill>
        <patternFill>
          <bgColor rgb="FFFF0000"/>
        </patternFill>
      </fill>
    </dxf>
    <dxf>
      <font>
        <b/>
      </font>
      <fill>
        <patternFill>
          <bgColor rgb="FFFF0000"/>
        </patternFill>
      </fill>
    </dxf>
    <dxf>
      <fill>
        <patternFill>
          <bgColor rgb="FFE7E6E6"/>
        </patternFill>
      </fill>
    </dxf>
    <dxf>
      <fill>
        <patternFill>
          <bgColor rgb="FFFFC7CE"/>
        </patternFill>
      </fill>
    </dxf>
    <dxf>
      <fill>
        <patternFill>
          <bgColor rgb="FFFFEB9C"/>
        </patternFill>
      </fill>
    </dxf>
    <dxf>
      <fill>
        <patternFill>
          <bgColor rgb="FFC6EFCE"/>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Distribución por Estado</a:t>
            </a:r>
          </a:p>
        </c:rich>
      </c:tx>
      <c:overlay val="0"/>
    </c:title>
    <c:autoTitleDeleted val="0"/>
    <c:plotArea>
      <c:layout/>
      <c:pieChart>
        <c:varyColors val="1"/>
        <c:ser>
          <c:idx val="0"/>
          <c:order val="0"/>
          <c:tx>
            <c:v>Distribución por Estado</c:v>
          </c:tx>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Resumenes!$D$2:$D$5</c:f>
              <c:strCache>
                <c:ptCount val="4"/>
                <c:pt idx="0">
                  <c:v>Cumplida</c:v>
                </c:pt>
                <c:pt idx="1">
                  <c:v>En Ejecución </c:v>
                </c:pt>
                <c:pt idx="2">
                  <c:v>Rezagada</c:v>
                </c:pt>
                <c:pt idx="3">
                  <c:v>No iniciada</c:v>
                </c:pt>
              </c:strCache>
            </c:strRef>
          </c:cat>
          <c:val>
            <c:numRef>
              <c:f>Resumenes!$E$2:$E$5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E91-46A8-AC6D-AFF180815B10}"/>
            </c:ext>
          </c:extLst>
        </c:ser>
        <c:dLbls>
          <c:showLegendKey val="0"/>
          <c:showVal val="0"/>
          <c:showCatName val="0"/>
          <c:showSerName val="0"/>
          <c:showPercent val="0"/>
          <c:showBubbleSize val="0"/>
          <c:showLeaderLines val="0"/>
        </c:dLbls>
        <c:firstSliceAng val="0"/>
      </c:pieChart>
    </c:plotArea>
    <c:legend>
      <c:legendPos val="r"/>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Acciones por Fuente</a:t>
            </a:r>
          </a:p>
        </c:rich>
      </c:tx>
      <c:overlay val="0"/>
    </c:title>
    <c:autoTitleDeleted val="0"/>
    <c:plotArea>
      <c:layout/>
      <c:barChart>
        <c:barDir val="col"/>
        <c:grouping val="clustered"/>
        <c:varyColors val="0"/>
        <c:ser>
          <c:idx val="0"/>
          <c:order val="0"/>
          <c:tx>
            <c:v>Acciones por Fuente</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Resumenes!$A$2:$A$5</c:f>
              <c:strCache>
                <c:ptCount val="4"/>
                <c:pt idx="0">
                  <c:v>Contraloría de Bogotá</c:v>
                </c:pt>
                <c:pt idx="1">
                  <c:v>Contraloría General de la República</c:v>
                </c:pt>
                <c:pt idx="2">
                  <c:v>Veeduría Distrital</c:v>
                </c:pt>
                <c:pt idx="3">
                  <c:v>Seguimiento, Evaluación y Auditorías Internas</c:v>
                </c:pt>
              </c:strCache>
            </c:strRef>
          </c:cat>
          <c:val>
            <c:numRef>
              <c:f>Resumenes!$B$2:$B$5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B30E-4CB2-96D6-2B01FC711A51}"/>
            </c:ext>
          </c:extLst>
        </c:ser>
        <c:dLbls>
          <c:showLegendKey val="0"/>
          <c:showVal val="0"/>
          <c:showCatName val="0"/>
          <c:showSerName val="0"/>
          <c:showPercent val="0"/>
          <c:showBubbleSize val="0"/>
        </c:dLbls>
        <c:gapWidth val="150"/>
        <c:axId val="50020001"/>
        <c:axId val="50020002"/>
      </c:barChart>
      <c:catAx>
        <c:axId val="50020001"/>
        <c:scaling>
          <c:orientation val="minMax"/>
        </c:scaling>
        <c:delete val="0"/>
        <c:axPos val="b"/>
        <c:title>
          <c:tx>
            <c:rich>
              <a:bodyPr/>
              <a:lstStyle/>
              <a:p>
                <a:pPr>
                  <a:defRPr/>
                </a:pPr>
                <a:r>
                  <a:rPr lang="en-US"/>
                  <a:t>Fuente</a:t>
                </a:r>
              </a:p>
            </c:rich>
          </c:tx>
          <c:overlay val="0"/>
        </c:title>
        <c:numFmt formatCode="General" sourceLinked="0"/>
        <c:majorTickMark val="out"/>
        <c:minorTickMark val="none"/>
        <c:tickLblPos val="nextTo"/>
        <c:crossAx val="50020002"/>
        <c:crosses val="autoZero"/>
        <c:auto val="1"/>
        <c:lblAlgn val="ctr"/>
        <c:lblOffset val="100"/>
        <c:noMultiLvlLbl val="0"/>
      </c:catAx>
      <c:valAx>
        <c:axId val="50020002"/>
        <c:scaling>
          <c:orientation val="minMax"/>
        </c:scaling>
        <c:delete val="0"/>
        <c:axPos val="l"/>
        <c:majorGridlines/>
        <c:title>
          <c:tx>
            <c:rich>
              <a:bodyPr/>
              <a:lstStyle/>
              <a:p>
                <a:pPr>
                  <a:defRPr/>
                </a:pPr>
                <a:r>
                  <a:rPr lang="en-US"/>
                  <a:t>Total de acciones</a:t>
                </a:r>
              </a:p>
            </c:rich>
          </c:tx>
          <c:overlay val="0"/>
        </c:title>
        <c:numFmt formatCode="General" sourceLinked="1"/>
        <c:majorTickMark val="out"/>
        <c:minorTickMark val="none"/>
        <c:tickLblPos val="nextTo"/>
        <c:crossAx val="50020001"/>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12</xdr:col>
      <xdr:colOff>0</xdr:colOff>
      <xdr:row>19</xdr:row>
      <xdr:rowOff>57150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19</xdr:row>
      <xdr:rowOff>0</xdr:rowOff>
    </xdr:from>
    <xdr:to>
      <xdr:col>12</xdr:col>
      <xdr:colOff>457200</xdr:colOff>
      <xdr:row>36</xdr:row>
      <xdr:rowOff>57150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topLeftCell="C1" workbookViewId="0">
      <selection activeCell="C7" sqref="C7"/>
    </sheetView>
  </sheetViews>
  <sheetFormatPr baseColWidth="10" defaultColWidth="9.140625" defaultRowHeight="15" x14ac:dyDescent="0.25"/>
  <cols>
    <col min="1" max="1" width="42.85546875" customWidth="1"/>
    <col min="2" max="2" width="26.42578125" customWidth="1"/>
    <col min="3" max="3" width="59.7109375" customWidth="1"/>
    <col min="4" max="4" width="29.85546875" customWidth="1"/>
    <col min="5" max="5" width="17.7109375" customWidth="1"/>
    <col min="6" max="6" width="22.28515625" customWidth="1"/>
    <col min="7" max="7" width="15.7109375" customWidth="1"/>
    <col min="8" max="8" width="49.42578125" customWidth="1"/>
    <col min="9" max="9" width="18.42578125" customWidth="1"/>
    <col min="10" max="10" width="18.5703125" customWidth="1"/>
    <col min="11" max="11" width="16" customWidth="1"/>
    <col min="12" max="12" width="13.28515625" customWidth="1"/>
    <col min="13" max="13" width="21.42578125" customWidth="1"/>
    <col min="14" max="14" width="17.28515625" customWidth="1"/>
  </cols>
  <sheetData>
    <row r="1" spans="1:14" x14ac:dyDescent="0.25">
      <c r="A1" s="1" t="s">
        <v>0</v>
      </c>
      <c r="B1" s="1" t="s">
        <v>62</v>
      </c>
      <c r="C1" s="1" t="s">
        <v>1</v>
      </c>
      <c r="D1" s="1" t="s">
        <v>69</v>
      </c>
      <c r="E1" s="1" t="s">
        <v>4</v>
      </c>
      <c r="F1" s="1" t="s">
        <v>90</v>
      </c>
      <c r="G1" s="1" t="s">
        <v>8</v>
      </c>
      <c r="H1" s="1" t="s">
        <v>58</v>
      </c>
      <c r="I1" s="1" t="s">
        <v>9</v>
      </c>
      <c r="J1" s="1" t="s">
        <v>10</v>
      </c>
      <c r="K1" s="1" t="s">
        <v>11</v>
      </c>
      <c r="L1" s="1" t="s">
        <v>10</v>
      </c>
      <c r="M1" s="1" t="s">
        <v>12</v>
      </c>
      <c r="N1" s="1" t="s">
        <v>117</v>
      </c>
    </row>
    <row r="2" spans="1:14" x14ac:dyDescent="0.25">
      <c r="A2" s="6" t="s">
        <v>40</v>
      </c>
      <c r="B2" s="6" t="s">
        <v>67</v>
      </c>
      <c r="C2" s="6" t="s">
        <v>49</v>
      </c>
      <c r="D2" s="6" t="s">
        <v>70</v>
      </c>
      <c r="E2" s="6" t="s">
        <v>5</v>
      </c>
      <c r="F2" t="s">
        <v>91</v>
      </c>
      <c r="G2" s="6" t="s">
        <v>5</v>
      </c>
      <c r="H2" t="s">
        <v>91</v>
      </c>
      <c r="I2" s="6" t="s">
        <v>5</v>
      </c>
      <c r="J2" s="6">
        <v>3</v>
      </c>
      <c r="K2" s="6" t="s">
        <v>5</v>
      </c>
      <c r="L2" s="6">
        <v>3</v>
      </c>
      <c r="M2" s="6">
        <v>60</v>
      </c>
      <c r="N2" t="s">
        <v>65</v>
      </c>
    </row>
    <row r="3" spans="1:14" x14ac:dyDescent="0.25">
      <c r="A3" s="6" t="s">
        <v>41</v>
      </c>
      <c r="B3" s="6" t="s">
        <v>65</v>
      </c>
      <c r="C3" s="6" t="s">
        <v>50</v>
      </c>
      <c r="D3" s="6" t="s">
        <v>71</v>
      </c>
      <c r="E3" s="6" t="s">
        <v>6</v>
      </c>
      <c r="F3" t="s">
        <v>92</v>
      </c>
      <c r="G3" s="6" t="s">
        <v>6</v>
      </c>
      <c r="H3" t="s">
        <v>92</v>
      </c>
      <c r="I3" s="6" t="s">
        <v>6</v>
      </c>
      <c r="J3" s="6">
        <v>2</v>
      </c>
      <c r="K3" s="6" t="s">
        <v>6</v>
      </c>
      <c r="L3" s="6">
        <v>2</v>
      </c>
      <c r="M3" s="6"/>
      <c r="N3" t="s">
        <v>118</v>
      </c>
    </row>
    <row r="4" spans="1:14" x14ac:dyDescent="0.25">
      <c r="A4" s="6" t="s">
        <v>42</v>
      </c>
      <c r="B4" s="6" t="s">
        <v>63</v>
      </c>
      <c r="C4" s="6" t="s">
        <v>51</v>
      </c>
      <c r="D4" s="6" t="s">
        <v>72</v>
      </c>
      <c r="E4" s="6" t="s">
        <v>7</v>
      </c>
      <c r="F4" t="s">
        <v>93</v>
      </c>
      <c r="G4" s="6" t="s">
        <v>7</v>
      </c>
      <c r="H4" t="s">
        <v>93</v>
      </c>
      <c r="I4" s="6" t="s">
        <v>7</v>
      </c>
      <c r="J4" s="6">
        <v>1</v>
      </c>
      <c r="K4" s="6" t="s">
        <v>7</v>
      </c>
      <c r="L4" s="6">
        <v>1</v>
      </c>
      <c r="M4" s="6"/>
      <c r="N4" t="s">
        <v>120</v>
      </c>
    </row>
    <row r="5" spans="1:14" x14ac:dyDescent="0.25">
      <c r="A5" s="6" t="s">
        <v>43</v>
      </c>
      <c r="B5" s="6" t="s">
        <v>64</v>
      </c>
      <c r="C5" s="6" t="s">
        <v>52</v>
      </c>
      <c r="D5" s="6" t="s">
        <v>73</v>
      </c>
      <c r="E5" s="6"/>
      <c r="F5" t="s">
        <v>94</v>
      </c>
      <c r="G5" s="6"/>
      <c r="H5" t="s">
        <v>94</v>
      </c>
      <c r="I5" s="6"/>
      <c r="J5" s="6"/>
      <c r="K5" s="6"/>
      <c r="L5" s="6"/>
      <c r="M5" s="6"/>
      <c r="N5" t="s">
        <v>119</v>
      </c>
    </row>
    <row r="6" spans="1:14" x14ac:dyDescent="0.25">
      <c r="A6" s="6" t="s">
        <v>44</v>
      </c>
      <c r="B6" s="6" t="s">
        <v>66</v>
      </c>
      <c r="C6" s="6" t="s">
        <v>123</v>
      </c>
      <c r="D6" s="6" t="s">
        <v>74</v>
      </c>
      <c r="E6" s="6"/>
      <c r="F6" t="s">
        <v>95</v>
      </c>
      <c r="G6" s="6"/>
      <c r="H6" t="s">
        <v>95</v>
      </c>
      <c r="I6" s="6"/>
      <c r="J6" s="6"/>
      <c r="K6" s="6"/>
      <c r="L6" s="6"/>
      <c r="M6" s="6"/>
      <c r="N6" t="s">
        <v>121</v>
      </c>
    </row>
    <row r="7" spans="1:14" x14ac:dyDescent="0.25">
      <c r="A7" s="6" t="s">
        <v>45</v>
      </c>
      <c r="B7" s="6" t="s">
        <v>68</v>
      </c>
      <c r="C7" s="6" t="s">
        <v>55</v>
      </c>
      <c r="D7" s="6" t="s">
        <v>75</v>
      </c>
      <c r="E7" s="6"/>
      <c r="F7" t="s">
        <v>96</v>
      </c>
      <c r="G7" s="6"/>
      <c r="H7" t="s">
        <v>96</v>
      </c>
      <c r="I7" s="6"/>
      <c r="J7" s="6"/>
      <c r="K7" s="6"/>
      <c r="L7" s="6"/>
      <c r="M7" s="6"/>
      <c r="N7" t="s">
        <v>122</v>
      </c>
    </row>
    <row r="8" spans="1:14" x14ac:dyDescent="0.25">
      <c r="A8" s="6" t="s">
        <v>46</v>
      </c>
      <c r="B8" s="6"/>
      <c r="C8" s="6" t="s">
        <v>56</v>
      </c>
      <c r="D8" s="6" t="s">
        <v>76</v>
      </c>
      <c r="E8" s="6"/>
      <c r="F8" t="s">
        <v>97</v>
      </c>
      <c r="G8" s="6"/>
      <c r="H8" t="s">
        <v>97</v>
      </c>
      <c r="I8" s="6"/>
      <c r="J8" s="6"/>
      <c r="K8" s="6"/>
      <c r="L8" s="6"/>
      <c r="M8" s="6"/>
    </row>
    <row r="9" spans="1:14" x14ac:dyDescent="0.25">
      <c r="A9" s="6" t="s">
        <v>47</v>
      </c>
      <c r="B9" s="6"/>
      <c r="C9" s="6"/>
      <c r="D9" s="6" t="s">
        <v>77</v>
      </c>
      <c r="E9" s="6"/>
      <c r="F9" t="s">
        <v>98</v>
      </c>
      <c r="G9" s="6"/>
      <c r="H9" t="s">
        <v>98</v>
      </c>
      <c r="I9" s="6"/>
      <c r="J9" s="6"/>
      <c r="K9" s="6"/>
      <c r="L9" s="6"/>
      <c r="M9" s="6"/>
    </row>
    <row r="10" spans="1:14" x14ac:dyDescent="0.25">
      <c r="A10" s="6" t="s">
        <v>48</v>
      </c>
      <c r="B10" s="6"/>
      <c r="C10" s="6"/>
      <c r="D10" s="6" t="s">
        <v>78</v>
      </c>
      <c r="E10" s="6"/>
      <c r="F10" t="s">
        <v>99</v>
      </c>
      <c r="G10" s="6"/>
      <c r="H10" t="s">
        <v>99</v>
      </c>
      <c r="I10" s="6"/>
      <c r="J10" s="6"/>
      <c r="K10" s="6"/>
      <c r="L10" s="6"/>
      <c r="M10" s="6"/>
    </row>
    <row r="11" spans="1:14" x14ac:dyDescent="0.25">
      <c r="D11" s="6" t="s">
        <v>79</v>
      </c>
      <c r="F11" t="s">
        <v>100</v>
      </c>
      <c r="H11" t="s">
        <v>100</v>
      </c>
    </row>
    <row r="12" spans="1:14" x14ac:dyDescent="0.25">
      <c r="D12" s="6" t="s">
        <v>80</v>
      </c>
      <c r="H12" t="s">
        <v>101</v>
      </c>
    </row>
    <row r="13" spans="1:14" x14ac:dyDescent="0.25">
      <c r="A13" s="6" t="s">
        <v>139</v>
      </c>
      <c r="D13" s="6" t="s">
        <v>81</v>
      </c>
      <c r="H13" t="s">
        <v>102</v>
      </c>
    </row>
    <row r="14" spans="1:14" x14ac:dyDescent="0.25">
      <c r="A14" s="6" t="s">
        <v>140</v>
      </c>
      <c r="D14" s="6" t="s">
        <v>82</v>
      </c>
      <c r="H14" t="s">
        <v>103</v>
      </c>
    </row>
    <row r="15" spans="1:14" x14ac:dyDescent="0.25">
      <c r="D15" s="6" t="s">
        <v>83</v>
      </c>
      <c r="H15" t="s">
        <v>104</v>
      </c>
    </row>
    <row r="16" spans="1:14" x14ac:dyDescent="0.25">
      <c r="D16" s="6" t="s">
        <v>84</v>
      </c>
      <c r="H16" t="s">
        <v>105</v>
      </c>
    </row>
    <row r="17" spans="4:8" x14ac:dyDescent="0.25">
      <c r="D17" s="6" t="s">
        <v>85</v>
      </c>
      <c r="H17" t="s">
        <v>106</v>
      </c>
    </row>
    <row r="18" spans="4:8" x14ac:dyDescent="0.25">
      <c r="D18" s="6" t="s">
        <v>86</v>
      </c>
      <c r="H18" t="s">
        <v>107</v>
      </c>
    </row>
    <row r="19" spans="4:8" x14ac:dyDescent="0.25">
      <c r="D19" s="6" t="s">
        <v>87</v>
      </c>
      <c r="H19" t="s">
        <v>108</v>
      </c>
    </row>
    <row r="20" spans="4:8" x14ac:dyDescent="0.25">
      <c r="D20" s="6" t="s">
        <v>88</v>
      </c>
      <c r="H20" t="s">
        <v>109</v>
      </c>
    </row>
    <row r="21" spans="4:8" x14ac:dyDescent="0.25">
      <c r="D21" s="6" t="s">
        <v>89</v>
      </c>
      <c r="H21" t="s">
        <v>110</v>
      </c>
    </row>
    <row r="22" spans="4:8" x14ac:dyDescent="0.25">
      <c r="H22" t="s">
        <v>111</v>
      </c>
    </row>
    <row r="23" spans="4:8" x14ac:dyDescent="0.25">
      <c r="H23" t="s">
        <v>112</v>
      </c>
    </row>
    <row r="24" spans="4:8" x14ac:dyDescent="0.25">
      <c r="H24" t="s">
        <v>113</v>
      </c>
    </row>
  </sheetData>
  <sheetProtection algorithmName="SHA-512" hashValue="XfmQGyOz27RxwwdJ2OLmNQ9EfJktx0edTaMqTwg3bsuCRkHIh8XjPxSVa9Zh7xUuiJINcIl2yyiV7jb4MYmssA==" saltValue="R7auIfP0vaC8Sl1dbSnjq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92"/>
  <sheetViews>
    <sheetView showGridLines="0" tabSelected="1" topLeftCell="M46" zoomScale="70" zoomScaleNormal="70" zoomScaleSheetLayoutView="100" workbookViewId="0">
      <selection activeCell="O47" sqref="O47"/>
    </sheetView>
  </sheetViews>
  <sheetFormatPr baseColWidth="10" defaultColWidth="9.140625" defaultRowHeight="18.75" x14ac:dyDescent="0.3"/>
  <cols>
    <col min="1" max="1" width="42.5703125" style="7" customWidth="1"/>
    <col min="2" max="2" width="33.140625" style="7" customWidth="1"/>
    <col min="3" max="3" width="44.7109375" style="7" customWidth="1"/>
    <col min="4" max="4" width="83.5703125" style="7" customWidth="1"/>
    <col min="5" max="5" width="79.85546875" style="7" hidden="1" customWidth="1"/>
    <col min="6" max="6" width="65.7109375" style="7" hidden="1" customWidth="1"/>
    <col min="7" max="7" width="32" style="7" hidden="1" customWidth="1"/>
    <col min="8" max="8" width="20.7109375" style="7" customWidth="1"/>
    <col min="9" max="9" width="70.5703125" style="7" customWidth="1"/>
    <col min="10" max="10" width="26.140625" style="7" hidden="1" customWidth="1"/>
    <col min="11" max="11" width="38.7109375" style="7" hidden="1" customWidth="1"/>
    <col min="12" max="12" width="50.7109375" style="7" hidden="1" customWidth="1"/>
    <col min="13" max="15" width="34.7109375" style="7" customWidth="1"/>
    <col min="16" max="16" width="29.7109375" style="18" customWidth="1"/>
    <col min="17" max="17" width="33.42578125" style="18" customWidth="1"/>
    <col min="18" max="18" width="28.28515625" style="18" customWidth="1"/>
    <col min="19" max="19" width="27.85546875" style="7" customWidth="1"/>
    <col min="20" max="20" width="36.5703125" style="7" customWidth="1"/>
    <col min="21" max="21" width="25.28515625" style="7" customWidth="1"/>
    <col min="22" max="22" width="26.5703125" style="7" customWidth="1"/>
    <col min="23" max="23" width="42.42578125" style="7" customWidth="1"/>
    <col min="24" max="24" width="67.85546875" style="7" customWidth="1"/>
    <col min="25" max="25" width="27.7109375" style="7" customWidth="1"/>
    <col min="26" max="26" width="30.7109375" style="7" customWidth="1"/>
    <col min="27" max="27" width="25" style="7" customWidth="1"/>
    <col min="28" max="28" width="25.42578125" style="7" customWidth="1"/>
    <col min="29" max="29" width="24.85546875" style="7" customWidth="1"/>
    <col min="30" max="30" width="27" style="7" customWidth="1"/>
    <col min="31" max="31" width="27.5703125" style="7" customWidth="1"/>
    <col min="32" max="33" width="26.7109375" style="7" customWidth="1"/>
    <col min="34" max="34" width="27.28515625" style="7" customWidth="1"/>
    <col min="35" max="36" width="23.85546875" style="7" customWidth="1"/>
    <col min="37" max="16384" width="9.140625" style="7"/>
  </cols>
  <sheetData>
    <row r="1" spans="1:36" ht="30" x14ac:dyDescent="0.3">
      <c r="A1" s="94" t="e" vm="1">
        <v>#VALUE!</v>
      </c>
      <c r="B1" s="96" t="s">
        <v>145</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20" t="s">
        <v>143</v>
      </c>
    </row>
    <row r="2" spans="1:36" ht="30" x14ac:dyDescent="0.3">
      <c r="A2" s="94"/>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20" t="s">
        <v>144</v>
      </c>
    </row>
    <row r="3" spans="1:36" ht="30" customHeight="1" x14ac:dyDescent="0.3">
      <c r="A3" s="95"/>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21" t="s">
        <v>146</v>
      </c>
    </row>
    <row r="4" spans="1:36" s="22" customFormat="1" ht="83.25" customHeight="1" thickBot="1" x14ac:dyDescent="0.35">
      <c r="A4" s="50" t="s">
        <v>127</v>
      </c>
      <c r="B4" s="50" t="s">
        <v>62</v>
      </c>
      <c r="C4" s="50" t="s">
        <v>142</v>
      </c>
      <c r="D4" s="50" t="s">
        <v>128</v>
      </c>
      <c r="E4" s="50" t="s">
        <v>115</v>
      </c>
      <c r="F4" s="50" t="s">
        <v>116</v>
      </c>
      <c r="G4" s="50" t="s">
        <v>131</v>
      </c>
      <c r="H4" s="50" t="s">
        <v>13</v>
      </c>
      <c r="I4" s="50" t="s">
        <v>129</v>
      </c>
      <c r="J4" s="50" t="s">
        <v>130</v>
      </c>
      <c r="K4" s="50" t="s">
        <v>133</v>
      </c>
      <c r="L4" s="50" t="s">
        <v>20</v>
      </c>
      <c r="M4" s="50" t="s">
        <v>132</v>
      </c>
      <c r="N4" s="50" t="s">
        <v>90</v>
      </c>
      <c r="O4" s="50" t="s">
        <v>58</v>
      </c>
      <c r="P4" s="50" t="s">
        <v>59</v>
      </c>
      <c r="Q4" s="50" t="s">
        <v>60</v>
      </c>
      <c r="R4" s="51" t="s">
        <v>61</v>
      </c>
      <c r="S4" s="51" t="s">
        <v>14</v>
      </c>
      <c r="T4" s="51" t="s">
        <v>30</v>
      </c>
      <c r="U4" s="51" t="s">
        <v>15</v>
      </c>
      <c r="V4" s="51" t="s">
        <v>16</v>
      </c>
      <c r="W4" s="51" t="s">
        <v>17</v>
      </c>
      <c r="X4" s="51" t="s">
        <v>114</v>
      </c>
      <c r="Y4" s="51" t="s">
        <v>18</v>
      </c>
      <c r="Z4" s="51" t="s">
        <v>19</v>
      </c>
      <c r="AA4" s="51" t="s">
        <v>53</v>
      </c>
      <c r="AB4" s="51" t="s">
        <v>124</v>
      </c>
      <c r="AC4" s="51" t="s">
        <v>125</v>
      </c>
      <c r="AD4" s="51" t="s">
        <v>134</v>
      </c>
      <c r="AE4" s="51" t="s">
        <v>135</v>
      </c>
      <c r="AF4" s="51" t="s">
        <v>136</v>
      </c>
      <c r="AG4" s="51" t="s">
        <v>137</v>
      </c>
      <c r="AH4" s="51" t="s">
        <v>138</v>
      </c>
      <c r="AI4" s="51" t="s">
        <v>141</v>
      </c>
      <c r="AJ4" s="51" t="s">
        <v>126</v>
      </c>
    </row>
    <row r="5" spans="1:36" s="8" customFormat="1" ht="175.5" customHeight="1" x14ac:dyDescent="0.3">
      <c r="A5" s="52" t="s">
        <v>43</v>
      </c>
      <c r="B5" s="55" t="s">
        <v>67</v>
      </c>
      <c r="C5" s="53" t="s">
        <v>294</v>
      </c>
      <c r="D5" s="91" t="s">
        <v>341</v>
      </c>
      <c r="E5" s="53" t="s">
        <v>160</v>
      </c>
      <c r="F5" s="53" t="s">
        <v>161</v>
      </c>
      <c r="G5" s="54" t="s">
        <v>162</v>
      </c>
      <c r="H5" s="84" t="s">
        <v>251</v>
      </c>
      <c r="I5" s="53" t="s">
        <v>223</v>
      </c>
      <c r="J5" s="83" t="s">
        <v>119</v>
      </c>
      <c r="K5" s="56">
        <v>1</v>
      </c>
      <c r="L5" s="57" t="s">
        <v>163</v>
      </c>
      <c r="M5" s="55" t="s">
        <v>78</v>
      </c>
      <c r="N5" s="55" t="s">
        <v>96</v>
      </c>
      <c r="O5" s="55" t="s">
        <v>105</v>
      </c>
      <c r="P5" s="58">
        <v>45915</v>
      </c>
      <c r="Q5" s="58">
        <v>46264</v>
      </c>
      <c r="R5" s="59"/>
      <c r="S5" s="60"/>
      <c r="T5" s="61"/>
      <c r="U5" s="60"/>
      <c r="V5" s="60"/>
      <c r="W5" s="60"/>
      <c r="X5" s="60"/>
      <c r="Y5" s="62"/>
      <c r="Z5" s="62"/>
      <c r="AA5" s="60"/>
      <c r="AB5" s="60"/>
      <c r="AC5" s="60"/>
      <c r="AD5" s="63"/>
      <c r="AE5" s="63"/>
      <c r="AF5" s="63"/>
      <c r="AG5" s="63"/>
      <c r="AH5" s="63"/>
      <c r="AI5" s="61"/>
      <c r="AJ5" s="64"/>
    </row>
    <row r="6" spans="1:36" s="8" customFormat="1" ht="189.75" customHeight="1" x14ac:dyDescent="0.3">
      <c r="A6" s="65" t="s">
        <v>43</v>
      </c>
      <c r="B6" s="26" t="s">
        <v>67</v>
      </c>
      <c r="C6" s="27" t="s">
        <v>294</v>
      </c>
      <c r="D6" s="87" t="s">
        <v>371</v>
      </c>
      <c r="E6" s="27" t="s">
        <v>336</v>
      </c>
      <c r="F6" s="27" t="s">
        <v>164</v>
      </c>
      <c r="G6" s="32" t="s">
        <v>165</v>
      </c>
      <c r="H6" s="85" t="s">
        <v>252</v>
      </c>
      <c r="I6" s="27" t="s">
        <v>337</v>
      </c>
      <c r="J6" s="26" t="s">
        <v>120</v>
      </c>
      <c r="K6" s="33" t="s">
        <v>338</v>
      </c>
      <c r="L6" s="30" t="s">
        <v>306</v>
      </c>
      <c r="M6" s="34"/>
      <c r="N6" s="34"/>
      <c r="O6" s="34"/>
      <c r="P6" s="35"/>
      <c r="Q6" s="35"/>
      <c r="R6" s="23"/>
      <c r="S6" s="24"/>
      <c r="T6" s="11"/>
      <c r="U6" s="11"/>
      <c r="V6" s="11"/>
      <c r="W6" s="11"/>
      <c r="X6" s="11"/>
      <c r="Y6" s="11"/>
      <c r="Z6" s="48"/>
      <c r="AA6" s="49"/>
      <c r="AB6" s="25"/>
      <c r="AC6" s="13"/>
      <c r="AD6" s="13"/>
      <c r="AE6" s="13"/>
      <c r="AF6" s="13"/>
      <c r="AG6" s="13"/>
      <c r="AH6" s="13"/>
      <c r="AI6" s="11"/>
      <c r="AJ6" s="66"/>
    </row>
    <row r="7" spans="1:36" s="8" customFormat="1" ht="266.25" customHeight="1" x14ac:dyDescent="0.3">
      <c r="A7" s="65" t="s">
        <v>43</v>
      </c>
      <c r="B7" s="26" t="s">
        <v>67</v>
      </c>
      <c r="C7" s="27" t="s">
        <v>294</v>
      </c>
      <c r="D7" s="88" t="s">
        <v>342</v>
      </c>
      <c r="E7" s="27" t="s">
        <v>340</v>
      </c>
      <c r="F7" s="27" t="s">
        <v>295</v>
      </c>
      <c r="G7" s="32" t="s">
        <v>165</v>
      </c>
      <c r="H7" s="85" t="s">
        <v>253</v>
      </c>
      <c r="I7" s="27" t="s">
        <v>224</v>
      </c>
      <c r="J7" s="26" t="s">
        <v>118</v>
      </c>
      <c r="K7" s="33" t="s">
        <v>166</v>
      </c>
      <c r="L7" s="30" t="s">
        <v>166</v>
      </c>
      <c r="M7" s="26" t="s">
        <v>87</v>
      </c>
      <c r="N7" s="26" t="s">
        <v>99</v>
      </c>
      <c r="O7" s="26" t="s">
        <v>113</v>
      </c>
      <c r="P7" s="35"/>
      <c r="Q7" s="36" t="s">
        <v>169</v>
      </c>
      <c r="R7" s="23"/>
      <c r="S7" s="24"/>
      <c r="T7" s="11"/>
      <c r="U7" s="11"/>
      <c r="V7" s="11"/>
      <c r="W7" s="11"/>
      <c r="X7" s="11"/>
      <c r="Y7" s="11"/>
      <c r="Z7" s="48"/>
      <c r="AA7" s="49"/>
      <c r="AB7" s="25"/>
      <c r="AC7" s="13"/>
      <c r="AD7" s="13"/>
      <c r="AE7" s="13"/>
      <c r="AF7" s="13"/>
      <c r="AG7" s="13"/>
      <c r="AH7" s="13"/>
      <c r="AI7" s="11"/>
      <c r="AJ7" s="66"/>
    </row>
    <row r="8" spans="1:36" s="8" customFormat="1" ht="207.75" customHeight="1" x14ac:dyDescent="0.3">
      <c r="A8" s="65" t="s">
        <v>43</v>
      </c>
      <c r="B8" s="26" t="s">
        <v>67</v>
      </c>
      <c r="C8" s="27" t="s">
        <v>294</v>
      </c>
      <c r="D8" s="88" t="s">
        <v>343</v>
      </c>
      <c r="E8" s="27" t="s">
        <v>167</v>
      </c>
      <c r="F8" s="27" t="s">
        <v>296</v>
      </c>
      <c r="G8" s="32" t="s">
        <v>165</v>
      </c>
      <c r="H8" s="85" t="s">
        <v>254</v>
      </c>
      <c r="I8" s="27" t="s">
        <v>297</v>
      </c>
      <c r="J8" s="26" t="s">
        <v>119</v>
      </c>
      <c r="K8" s="33" t="s">
        <v>168</v>
      </c>
      <c r="L8" s="37" t="s">
        <v>168</v>
      </c>
      <c r="M8" s="26" t="s">
        <v>87</v>
      </c>
      <c r="N8" s="26" t="s">
        <v>99</v>
      </c>
      <c r="O8" s="26" t="s">
        <v>113</v>
      </c>
      <c r="P8" s="35"/>
      <c r="Q8" s="36" t="s">
        <v>169</v>
      </c>
      <c r="R8" s="23"/>
      <c r="S8" s="24"/>
      <c r="T8" s="11"/>
      <c r="U8" s="11"/>
      <c r="V8" s="11"/>
      <c r="W8" s="11"/>
      <c r="X8" s="11"/>
      <c r="Y8" s="11"/>
      <c r="Z8" s="48"/>
      <c r="AA8" s="49"/>
      <c r="AB8" s="25"/>
      <c r="AC8" s="13"/>
      <c r="AD8" s="13"/>
      <c r="AE8" s="13"/>
      <c r="AF8" s="13"/>
      <c r="AG8" s="13"/>
      <c r="AH8" s="13"/>
      <c r="AI8" s="11"/>
      <c r="AJ8" s="66"/>
    </row>
    <row r="9" spans="1:36" s="8" customFormat="1" ht="221.25" customHeight="1" x14ac:dyDescent="0.3">
      <c r="A9" s="65" t="s">
        <v>43</v>
      </c>
      <c r="B9" s="26" t="s">
        <v>67</v>
      </c>
      <c r="C9" s="27" t="s">
        <v>298</v>
      </c>
      <c r="D9" s="88" t="s">
        <v>344</v>
      </c>
      <c r="E9" s="27" t="s">
        <v>170</v>
      </c>
      <c r="F9" s="27" t="s">
        <v>171</v>
      </c>
      <c r="G9" s="32" t="s">
        <v>165</v>
      </c>
      <c r="H9" s="85" t="s">
        <v>255</v>
      </c>
      <c r="I9" s="27" t="s">
        <v>225</v>
      </c>
      <c r="J9" s="26" t="s">
        <v>119</v>
      </c>
      <c r="K9" s="33" t="s">
        <v>172</v>
      </c>
      <c r="L9" s="37" t="s">
        <v>172</v>
      </c>
      <c r="M9" s="26" t="s">
        <v>85</v>
      </c>
      <c r="N9" s="26" t="s">
        <v>99</v>
      </c>
      <c r="O9" s="26" t="s">
        <v>112</v>
      </c>
      <c r="P9" s="35"/>
      <c r="Q9" s="36">
        <v>45961</v>
      </c>
      <c r="R9" s="23"/>
      <c r="S9" s="24"/>
      <c r="T9" s="11"/>
      <c r="U9" s="11"/>
      <c r="V9" s="11"/>
      <c r="W9" s="11"/>
      <c r="X9" s="11"/>
      <c r="Y9" s="11"/>
      <c r="Z9" s="48"/>
      <c r="AA9" s="49"/>
      <c r="AB9" s="25"/>
      <c r="AC9" s="13"/>
      <c r="AD9" s="13"/>
      <c r="AE9" s="13"/>
      <c r="AF9" s="13"/>
      <c r="AG9" s="13"/>
      <c r="AH9" s="13"/>
      <c r="AI9" s="11"/>
      <c r="AJ9" s="66"/>
    </row>
    <row r="10" spans="1:36" s="8" customFormat="1" ht="189.75" customHeight="1" x14ac:dyDescent="0.3">
      <c r="A10" s="65" t="s">
        <v>43</v>
      </c>
      <c r="B10" s="26" t="s">
        <v>67</v>
      </c>
      <c r="C10" s="27" t="s">
        <v>294</v>
      </c>
      <c r="D10" s="87" t="s">
        <v>345</v>
      </c>
      <c r="E10" s="27" t="s">
        <v>218</v>
      </c>
      <c r="F10" s="27" t="s">
        <v>299</v>
      </c>
      <c r="G10" s="32" t="s">
        <v>165</v>
      </c>
      <c r="H10" s="85" t="s">
        <v>256</v>
      </c>
      <c r="I10" s="27" t="s">
        <v>300</v>
      </c>
      <c r="J10" s="26" t="s">
        <v>120</v>
      </c>
      <c r="K10" s="33" t="s">
        <v>339</v>
      </c>
      <c r="L10" s="37" t="s">
        <v>339</v>
      </c>
      <c r="M10" s="26" t="s">
        <v>86</v>
      </c>
      <c r="N10" s="26" t="s">
        <v>99</v>
      </c>
      <c r="O10" s="26" t="s">
        <v>113</v>
      </c>
      <c r="P10" s="35"/>
      <c r="Q10" s="36">
        <v>45961</v>
      </c>
      <c r="R10" s="23"/>
      <c r="S10" s="24"/>
      <c r="T10" s="11"/>
      <c r="U10" s="11"/>
      <c r="V10" s="11"/>
      <c r="W10" s="11"/>
      <c r="X10" s="11"/>
      <c r="Y10" s="11"/>
      <c r="Z10" s="48"/>
      <c r="AA10" s="49"/>
      <c r="AB10" s="25"/>
      <c r="AC10" s="13"/>
      <c r="AD10" s="13"/>
      <c r="AE10" s="13"/>
      <c r="AF10" s="13"/>
      <c r="AG10" s="13"/>
      <c r="AH10" s="13"/>
      <c r="AI10" s="11"/>
      <c r="AJ10" s="66"/>
    </row>
    <row r="11" spans="1:36" s="8" customFormat="1" ht="189.75" customHeight="1" x14ac:dyDescent="0.3">
      <c r="A11" s="65" t="s">
        <v>43</v>
      </c>
      <c r="B11" s="26" t="s">
        <v>67</v>
      </c>
      <c r="C11" s="27" t="s">
        <v>294</v>
      </c>
      <c r="D11" s="92" t="s">
        <v>346</v>
      </c>
      <c r="E11" s="27" t="s">
        <v>193</v>
      </c>
      <c r="F11" s="27" t="s">
        <v>194</v>
      </c>
      <c r="G11" s="32" t="s">
        <v>195</v>
      </c>
      <c r="H11" s="85" t="s">
        <v>257</v>
      </c>
      <c r="I11" s="27" t="s">
        <v>226</v>
      </c>
      <c r="J11" s="26" t="s">
        <v>118</v>
      </c>
      <c r="K11" s="26">
        <v>1</v>
      </c>
      <c r="L11" s="38" t="s">
        <v>197</v>
      </c>
      <c r="M11" s="26" t="s">
        <v>71</v>
      </c>
      <c r="N11" s="26" t="s">
        <v>95</v>
      </c>
      <c r="O11" s="26" t="s">
        <v>103</v>
      </c>
      <c r="P11" s="36">
        <v>45931</v>
      </c>
      <c r="Q11" s="36">
        <v>46203</v>
      </c>
      <c r="R11" s="23"/>
      <c r="S11" s="24"/>
      <c r="T11" s="11"/>
      <c r="U11" s="11"/>
      <c r="V11" s="11"/>
      <c r="W11" s="11"/>
      <c r="X11" s="11"/>
      <c r="Y11" s="11"/>
      <c r="Z11" s="48"/>
      <c r="AA11" s="49"/>
      <c r="AB11" s="25"/>
      <c r="AC11" s="13"/>
      <c r="AD11" s="13"/>
      <c r="AE11" s="13"/>
      <c r="AF11" s="13"/>
      <c r="AG11" s="13"/>
      <c r="AH11" s="13"/>
      <c r="AI11" s="11"/>
      <c r="AJ11" s="66"/>
    </row>
    <row r="12" spans="1:36" s="8" customFormat="1" ht="189.75" customHeight="1" x14ac:dyDescent="0.3">
      <c r="A12" s="65" t="s">
        <v>43</v>
      </c>
      <c r="B12" s="26" t="s">
        <v>67</v>
      </c>
      <c r="C12" s="27" t="s">
        <v>298</v>
      </c>
      <c r="D12" s="92" t="s">
        <v>346</v>
      </c>
      <c r="E12" s="27" t="s">
        <v>193</v>
      </c>
      <c r="F12" s="27" t="s">
        <v>194</v>
      </c>
      <c r="G12" s="32" t="s">
        <v>195</v>
      </c>
      <c r="H12" s="85" t="s">
        <v>258</v>
      </c>
      <c r="I12" s="27" t="s">
        <v>227</v>
      </c>
      <c r="J12" s="26" t="s">
        <v>119</v>
      </c>
      <c r="K12" s="26">
        <v>5</v>
      </c>
      <c r="L12" s="37" t="s">
        <v>198</v>
      </c>
      <c r="M12" s="26" t="s">
        <v>71</v>
      </c>
      <c r="N12" s="26" t="s">
        <v>95</v>
      </c>
      <c r="O12" s="26" t="s">
        <v>103</v>
      </c>
      <c r="P12" s="36">
        <v>45931</v>
      </c>
      <c r="Q12" s="36">
        <v>46203</v>
      </c>
      <c r="R12" s="23"/>
      <c r="S12" s="24"/>
      <c r="T12" s="11"/>
      <c r="U12" s="11"/>
      <c r="V12" s="11"/>
      <c r="W12" s="11"/>
      <c r="X12" s="11"/>
      <c r="Y12" s="11"/>
      <c r="Z12" s="48"/>
      <c r="AA12" s="49"/>
      <c r="AB12" s="25"/>
      <c r="AC12" s="13"/>
      <c r="AD12" s="13"/>
      <c r="AE12" s="13"/>
      <c r="AF12" s="13"/>
      <c r="AG12" s="13"/>
      <c r="AH12" s="13"/>
      <c r="AI12" s="11"/>
      <c r="AJ12" s="66"/>
    </row>
    <row r="13" spans="1:36" s="8" customFormat="1" ht="189.75" customHeight="1" x14ac:dyDescent="0.3">
      <c r="A13" s="65" t="s">
        <v>43</v>
      </c>
      <c r="B13" s="26" t="s">
        <v>67</v>
      </c>
      <c r="C13" s="27" t="s">
        <v>298</v>
      </c>
      <c r="D13" s="92" t="s">
        <v>346</v>
      </c>
      <c r="E13" s="27" t="s">
        <v>193</v>
      </c>
      <c r="F13" s="27" t="s">
        <v>194</v>
      </c>
      <c r="G13" s="32" t="s">
        <v>195</v>
      </c>
      <c r="H13" s="85" t="s">
        <v>259</v>
      </c>
      <c r="I13" s="27" t="s">
        <v>228</v>
      </c>
      <c r="J13" s="26" t="s">
        <v>118</v>
      </c>
      <c r="K13" s="26">
        <v>5</v>
      </c>
      <c r="L13" s="37" t="s">
        <v>199</v>
      </c>
      <c r="M13" s="26" t="s">
        <v>71</v>
      </c>
      <c r="N13" s="26" t="s">
        <v>95</v>
      </c>
      <c r="O13" s="26" t="s">
        <v>103</v>
      </c>
      <c r="P13" s="36">
        <v>45931</v>
      </c>
      <c r="Q13" s="36">
        <v>46203</v>
      </c>
      <c r="R13" s="23"/>
      <c r="S13" s="24"/>
      <c r="T13" s="11"/>
      <c r="U13" s="11"/>
      <c r="V13" s="11"/>
      <c r="W13" s="11"/>
      <c r="X13" s="11"/>
      <c r="Y13" s="11"/>
      <c r="Z13" s="48"/>
      <c r="AA13" s="49"/>
      <c r="AB13" s="25"/>
      <c r="AC13" s="13"/>
      <c r="AD13" s="13"/>
      <c r="AE13" s="13"/>
      <c r="AF13" s="13"/>
      <c r="AG13" s="13"/>
      <c r="AH13" s="13"/>
      <c r="AI13" s="11"/>
      <c r="AJ13" s="66"/>
    </row>
    <row r="14" spans="1:36" s="8" customFormat="1" ht="189.75" customHeight="1" x14ac:dyDescent="0.3">
      <c r="A14" s="65" t="s">
        <v>43</v>
      </c>
      <c r="B14" s="26" t="s">
        <v>67</v>
      </c>
      <c r="C14" s="27" t="s">
        <v>298</v>
      </c>
      <c r="D14" s="92" t="s">
        <v>347</v>
      </c>
      <c r="E14" s="27" t="s">
        <v>200</v>
      </c>
      <c r="F14" s="27" t="s">
        <v>301</v>
      </c>
      <c r="G14" s="32" t="s">
        <v>195</v>
      </c>
      <c r="H14" s="85" t="s">
        <v>260</v>
      </c>
      <c r="I14" s="27" t="s">
        <v>229</v>
      </c>
      <c r="J14" s="26" t="s">
        <v>119</v>
      </c>
      <c r="K14" s="26">
        <v>1</v>
      </c>
      <c r="L14" s="37" t="s">
        <v>201</v>
      </c>
      <c r="M14" s="26" t="s">
        <v>71</v>
      </c>
      <c r="N14" s="26" t="s">
        <v>95</v>
      </c>
      <c r="O14" s="26" t="s">
        <v>103</v>
      </c>
      <c r="P14" s="36">
        <v>45931</v>
      </c>
      <c r="Q14" s="36">
        <v>46022</v>
      </c>
      <c r="R14" s="23"/>
      <c r="S14" s="24"/>
      <c r="T14" s="11"/>
      <c r="U14" s="11"/>
      <c r="V14" s="11"/>
      <c r="W14" s="11"/>
      <c r="X14" s="11"/>
      <c r="Y14" s="11"/>
      <c r="Z14" s="48"/>
      <c r="AA14" s="49"/>
      <c r="AB14" s="25"/>
      <c r="AC14" s="13"/>
      <c r="AD14" s="13"/>
      <c r="AE14" s="13"/>
      <c r="AF14" s="13"/>
      <c r="AG14" s="13"/>
      <c r="AH14" s="13"/>
      <c r="AI14" s="11"/>
      <c r="AJ14" s="66"/>
    </row>
    <row r="15" spans="1:36" s="8" customFormat="1" ht="189.75" customHeight="1" x14ac:dyDescent="0.3">
      <c r="A15" s="65" t="s">
        <v>43</v>
      </c>
      <c r="B15" s="26" t="s">
        <v>67</v>
      </c>
      <c r="C15" s="27" t="s">
        <v>298</v>
      </c>
      <c r="D15" s="88" t="s">
        <v>348</v>
      </c>
      <c r="E15" s="27" t="s">
        <v>202</v>
      </c>
      <c r="F15" s="27" t="s">
        <v>203</v>
      </c>
      <c r="G15" s="32" t="s">
        <v>195</v>
      </c>
      <c r="H15" s="85" t="s">
        <v>261</v>
      </c>
      <c r="I15" s="27" t="s">
        <v>230</v>
      </c>
      <c r="J15" s="26" t="s">
        <v>119</v>
      </c>
      <c r="K15" s="26">
        <v>1</v>
      </c>
      <c r="L15" s="39" t="s">
        <v>204</v>
      </c>
      <c r="M15" s="26" t="s">
        <v>71</v>
      </c>
      <c r="N15" s="26" t="s">
        <v>95</v>
      </c>
      <c r="O15" s="26" t="s">
        <v>103</v>
      </c>
      <c r="P15" s="36">
        <v>45931</v>
      </c>
      <c r="Q15" s="36">
        <v>46022</v>
      </c>
      <c r="R15" s="23"/>
      <c r="S15" s="24"/>
      <c r="T15" s="11"/>
      <c r="U15" s="11"/>
      <c r="V15" s="11"/>
      <c r="W15" s="11"/>
      <c r="X15" s="11"/>
      <c r="Y15" s="11"/>
      <c r="Z15" s="48"/>
      <c r="AA15" s="49"/>
      <c r="AB15" s="25"/>
      <c r="AC15" s="13"/>
      <c r="AD15" s="13"/>
      <c r="AE15" s="13"/>
      <c r="AF15" s="13"/>
      <c r="AG15" s="13"/>
      <c r="AH15" s="13"/>
      <c r="AI15" s="11"/>
      <c r="AJ15" s="66"/>
    </row>
    <row r="16" spans="1:36" s="8" customFormat="1" ht="189.75" customHeight="1" x14ac:dyDescent="0.3">
      <c r="A16" s="65" t="s">
        <v>43</v>
      </c>
      <c r="B16" s="26" t="s">
        <v>63</v>
      </c>
      <c r="C16" s="27" t="s">
        <v>298</v>
      </c>
      <c r="D16" s="92" t="s">
        <v>349</v>
      </c>
      <c r="E16" s="27" t="s">
        <v>173</v>
      </c>
      <c r="F16" s="27" t="s">
        <v>174</v>
      </c>
      <c r="G16" s="32" t="s">
        <v>165</v>
      </c>
      <c r="H16" s="85" t="s">
        <v>262</v>
      </c>
      <c r="I16" s="27" t="s">
        <v>231</v>
      </c>
      <c r="J16" s="26" t="s">
        <v>118</v>
      </c>
      <c r="K16" s="40" t="s">
        <v>175</v>
      </c>
      <c r="L16" s="41" t="s">
        <v>175</v>
      </c>
      <c r="M16" s="26" t="s">
        <v>73</v>
      </c>
      <c r="N16" s="26" t="s">
        <v>99</v>
      </c>
      <c r="O16" s="26" t="s">
        <v>99</v>
      </c>
      <c r="P16" s="35"/>
      <c r="Q16" s="36">
        <v>45961</v>
      </c>
      <c r="R16" s="23"/>
      <c r="S16" s="24"/>
      <c r="T16" s="11"/>
      <c r="U16" s="11"/>
      <c r="V16" s="11"/>
      <c r="W16" s="11"/>
      <c r="X16" s="11"/>
      <c r="Y16" s="11"/>
      <c r="Z16" s="48"/>
      <c r="AA16" s="49"/>
      <c r="AB16" s="25"/>
      <c r="AC16" s="13"/>
      <c r="AD16" s="13"/>
      <c r="AE16" s="13"/>
      <c r="AF16" s="13"/>
      <c r="AG16" s="13"/>
      <c r="AH16" s="13"/>
      <c r="AI16" s="11"/>
      <c r="AJ16" s="66"/>
    </row>
    <row r="17" spans="1:36" s="8" customFormat="1" ht="189.75" customHeight="1" x14ac:dyDescent="0.3">
      <c r="A17" s="65" t="s">
        <v>43</v>
      </c>
      <c r="B17" s="26" t="s">
        <v>63</v>
      </c>
      <c r="C17" s="27" t="s">
        <v>298</v>
      </c>
      <c r="D17" s="93" t="s">
        <v>350</v>
      </c>
      <c r="E17" s="27" t="s">
        <v>219</v>
      </c>
      <c r="F17" s="27" t="s">
        <v>221</v>
      </c>
      <c r="G17" s="32" t="s">
        <v>165</v>
      </c>
      <c r="H17" s="85" t="s">
        <v>263</v>
      </c>
      <c r="I17" s="27" t="s">
        <v>302</v>
      </c>
      <c r="J17" s="26" t="s">
        <v>118</v>
      </c>
      <c r="K17" s="33" t="s">
        <v>176</v>
      </c>
      <c r="L17" s="30" t="s">
        <v>303</v>
      </c>
      <c r="M17" s="26" t="s">
        <v>87</v>
      </c>
      <c r="N17" s="26" t="s">
        <v>99</v>
      </c>
      <c r="O17" s="26" t="s">
        <v>113</v>
      </c>
      <c r="P17" s="35"/>
      <c r="Q17" s="36" t="s">
        <v>169</v>
      </c>
      <c r="R17" s="23"/>
      <c r="S17" s="24"/>
      <c r="T17" s="11"/>
      <c r="U17" s="11"/>
      <c r="V17" s="11"/>
      <c r="W17" s="11"/>
      <c r="X17" s="11"/>
      <c r="Y17" s="11"/>
      <c r="Z17" s="48"/>
      <c r="AA17" s="49"/>
      <c r="AB17" s="25"/>
      <c r="AC17" s="13"/>
      <c r="AD17" s="13"/>
      <c r="AE17" s="13"/>
      <c r="AF17" s="13"/>
      <c r="AG17" s="13"/>
      <c r="AH17" s="13"/>
      <c r="AI17" s="11"/>
      <c r="AJ17" s="66"/>
    </row>
    <row r="18" spans="1:36" s="8" customFormat="1" ht="189.75" customHeight="1" x14ac:dyDescent="0.3">
      <c r="A18" s="65" t="s">
        <v>43</v>
      </c>
      <c r="B18" s="26" t="s">
        <v>63</v>
      </c>
      <c r="C18" s="27" t="s">
        <v>298</v>
      </c>
      <c r="D18" s="93" t="s">
        <v>350</v>
      </c>
      <c r="E18" s="27" t="s">
        <v>219</v>
      </c>
      <c r="F18" s="27" t="s">
        <v>221</v>
      </c>
      <c r="G18" s="32" t="s">
        <v>165</v>
      </c>
      <c r="H18" s="85" t="s">
        <v>264</v>
      </c>
      <c r="I18" s="27" t="s">
        <v>304</v>
      </c>
      <c r="J18" s="26" t="s">
        <v>119</v>
      </c>
      <c r="K18" s="33" t="s">
        <v>177</v>
      </c>
      <c r="L18" s="37" t="s">
        <v>178</v>
      </c>
      <c r="M18" s="26" t="s">
        <v>72</v>
      </c>
      <c r="N18" s="26" t="s">
        <v>99</v>
      </c>
      <c r="O18" s="26" t="s">
        <v>113</v>
      </c>
      <c r="P18" s="35"/>
      <c r="Q18" s="36">
        <v>46081</v>
      </c>
      <c r="R18" s="23"/>
      <c r="S18" s="24"/>
      <c r="T18" s="11"/>
      <c r="U18" s="11"/>
      <c r="V18" s="11"/>
      <c r="W18" s="11"/>
      <c r="X18" s="11"/>
      <c r="Y18" s="11"/>
      <c r="Z18" s="48"/>
      <c r="AA18" s="49"/>
      <c r="AB18" s="25"/>
      <c r="AC18" s="13"/>
      <c r="AD18" s="13"/>
      <c r="AE18" s="13"/>
      <c r="AF18" s="13"/>
      <c r="AG18" s="13"/>
      <c r="AH18" s="13"/>
      <c r="AI18" s="11"/>
      <c r="AJ18" s="66"/>
    </row>
    <row r="19" spans="1:36" s="8" customFormat="1" ht="189.75" customHeight="1" x14ac:dyDescent="0.3">
      <c r="A19" s="65" t="s">
        <v>43</v>
      </c>
      <c r="B19" s="26" t="s">
        <v>63</v>
      </c>
      <c r="C19" s="27" t="s">
        <v>298</v>
      </c>
      <c r="D19" s="93" t="s">
        <v>351</v>
      </c>
      <c r="E19" s="27" t="s">
        <v>179</v>
      </c>
      <c r="F19" s="27" t="s">
        <v>180</v>
      </c>
      <c r="G19" s="32" t="s">
        <v>165</v>
      </c>
      <c r="H19" s="85" t="s">
        <v>265</v>
      </c>
      <c r="I19" s="27" t="s">
        <v>232</v>
      </c>
      <c r="J19" s="26" t="s">
        <v>118</v>
      </c>
      <c r="K19" s="33" t="s">
        <v>181</v>
      </c>
      <c r="L19" s="37" t="s">
        <v>181</v>
      </c>
      <c r="M19" s="26" t="s">
        <v>84</v>
      </c>
      <c r="N19" s="26" t="s">
        <v>99</v>
      </c>
      <c r="O19" s="26" t="s">
        <v>113</v>
      </c>
      <c r="P19" s="35"/>
      <c r="Q19" s="36">
        <v>46081</v>
      </c>
      <c r="R19" s="23"/>
      <c r="S19" s="24"/>
      <c r="T19" s="11"/>
      <c r="U19" s="11"/>
      <c r="V19" s="11"/>
      <c r="W19" s="11"/>
      <c r="X19" s="11"/>
      <c r="Y19" s="11"/>
      <c r="Z19" s="48"/>
      <c r="AA19" s="49"/>
      <c r="AB19" s="25"/>
      <c r="AC19" s="13"/>
      <c r="AD19" s="13"/>
      <c r="AE19" s="13"/>
      <c r="AF19" s="13"/>
      <c r="AG19" s="13"/>
      <c r="AH19" s="13"/>
      <c r="AI19" s="11"/>
      <c r="AJ19" s="66"/>
    </row>
    <row r="20" spans="1:36" s="8" customFormat="1" ht="189.75" customHeight="1" x14ac:dyDescent="0.3">
      <c r="A20" s="65" t="s">
        <v>43</v>
      </c>
      <c r="B20" s="26" t="s">
        <v>63</v>
      </c>
      <c r="C20" s="27" t="s">
        <v>298</v>
      </c>
      <c r="D20" s="88" t="s">
        <v>352</v>
      </c>
      <c r="E20" s="27" t="s">
        <v>182</v>
      </c>
      <c r="F20" s="27" t="s">
        <v>183</v>
      </c>
      <c r="G20" s="32" t="s">
        <v>165</v>
      </c>
      <c r="H20" s="85" t="s">
        <v>266</v>
      </c>
      <c r="I20" s="27" t="s">
        <v>233</v>
      </c>
      <c r="J20" s="26" t="s">
        <v>119</v>
      </c>
      <c r="K20" s="40" t="s">
        <v>305</v>
      </c>
      <c r="L20" s="41" t="s">
        <v>305</v>
      </c>
      <c r="M20" s="26" t="s">
        <v>87</v>
      </c>
      <c r="N20" s="26" t="s">
        <v>99</v>
      </c>
      <c r="O20" s="26" t="s">
        <v>113</v>
      </c>
      <c r="P20" s="35"/>
      <c r="Q20" s="36" t="s">
        <v>169</v>
      </c>
      <c r="R20" s="23"/>
      <c r="S20" s="24"/>
      <c r="T20" s="11"/>
      <c r="U20" s="11"/>
      <c r="V20" s="11"/>
      <c r="W20" s="11"/>
      <c r="X20" s="11"/>
      <c r="Y20" s="11"/>
      <c r="Z20" s="48"/>
      <c r="AA20" s="49"/>
      <c r="AB20" s="25"/>
      <c r="AC20" s="13"/>
      <c r="AD20" s="13"/>
      <c r="AE20" s="13"/>
      <c r="AF20" s="13"/>
      <c r="AG20" s="13"/>
      <c r="AH20" s="13"/>
      <c r="AI20" s="11"/>
      <c r="AJ20" s="66"/>
    </row>
    <row r="21" spans="1:36" s="8" customFormat="1" ht="189.75" customHeight="1" x14ac:dyDescent="0.3">
      <c r="A21" s="65" t="s">
        <v>43</v>
      </c>
      <c r="B21" s="26" t="s">
        <v>64</v>
      </c>
      <c r="C21" s="27" t="s">
        <v>298</v>
      </c>
      <c r="D21" s="88" t="s">
        <v>353</v>
      </c>
      <c r="E21" s="27" t="s">
        <v>184</v>
      </c>
      <c r="F21" s="27" t="s">
        <v>185</v>
      </c>
      <c r="G21" s="32" t="s">
        <v>165</v>
      </c>
      <c r="H21" s="85" t="s">
        <v>267</v>
      </c>
      <c r="I21" s="27" t="s">
        <v>234</v>
      </c>
      <c r="J21" s="26" t="s">
        <v>120</v>
      </c>
      <c r="K21" s="33" t="s">
        <v>186</v>
      </c>
      <c r="L21" s="30" t="s">
        <v>306</v>
      </c>
      <c r="M21" s="26" t="s">
        <v>72</v>
      </c>
      <c r="N21" s="26" t="s">
        <v>99</v>
      </c>
      <c r="O21" s="26" t="s">
        <v>113</v>
      </c>
      <c r="P21" s="35"/>
      <c r="Q21" s="36" t="s">
        <v>187</v>
      </c>
      <c r="R21" s="23"/>
      <c r="S21" s="24"/>
      <c r="T21" s="11"/>
      <c r="U21" s="11"/>
      <c r="V21" s="11"/>
      <c r="W21" s="11"/>
      <c r="X21" s="11"/>
      <c r="Y21" s="11"/>
      <c r="Z21" s="48"/>
      <c r="AA21" s="49"/>
      <c r="AB21" s="25"/>
      <c r="AC21" s="13"/>
      <c r="AD21" s="13"/>
      <c r="AE21" s="13"/>
      <c r="AF21" s="13"/>
      <c r="AG21" s="13"/>
      <c r="AH21" s="13"/>
      <c r="AI21" s="11"/>
      <c r="AJ21" s="66"/>
    </row>
    <row r="22" spans="1:36" s="8" customFormat="1" ht="189.75" customHeight="1" x14ac:dyDescent="0.3">
      <c r="A22" s="65" t="s">
        <v>43</v>
      </c>
      <c r="B22" s="26" t="s">
        <v>64</v>
      </c>
      <c r="C22" s="27" t="s">
        <v>298</v>
      </c>
      <c r="D22" s="87" t="s">
        <v>355</v>
      </c>
      <c r="E22" s="27" t="s">
        <v>188</v>
      </c>
      <c r="F22" s="27" t="s">
        <v>307</v>
      </c>
      <c r="G22" s="32" t="s">
        <v>165</v>
      </c>
      <c r="H22" s="85" t="s">
        <v>268</v>
      </c>
      <c r="I22" s="27" t="s">
        <v>354</v>
      </c>
      <c r="J22" s="26" t="s">
        <v>118</v>
      </c>
      <c r="K22" s="33" t="s">
        <v>308</v>
      </c>
      <c r="L22" s="37" t="s">
        <v>308</v>
      </c>
      <c r="M22" s="26" t="s">
        <v>86</v>
      </c>
      <c r="N22" s="26" t="s">
        <v>99</v>
      </c>
      <c r="O22" s="26" t="s">
        <v>113</v>
      </c>
      <c r="P22" s="35"/>
      <c r="Q22" s="36" t="s">
        <v>187</v>
      </c>
      <c r="R22" s="23"/>
      <c r="S22" s="24"/>
      <c r="T22" s="11"/>
      <c r="U22" s="11"/>
      <c r="V22" s="11"/>
      <c r="W22" s="11"/>
      <c r="X22" s="11"/>
      <c r="Y22" s="11"/>
      <c r="Z22" s="48"/>
      <c r="AA22" s="49"/>
      <c r="AB22" s="25"/>
      <c r="AC22" s="13"/>
      <c r="AD22" s="13"/>
      <c r="AE22" s="13"/>
      <c r="AF22" s="13"/>
      <c r="AG22" s="13"/>
      <c r="AH22" s="13"/>
      <c r="AI22" s="11"/>
      <c r="AJ22" s="66"/>
    </row>
    <row r="23" spans="1:36" s="8" customFormat="1" ht="189.75" customHeight="1" x14ac:dyDescent="0.3">
      <c r="A23" s="65" t="s">
        <v>43</v>
      </c>
      <c r="B23" s="26" t="s">
        <v>64</v>
      </c>
      <c r="C23" s="27" t="s">
        <v>298</v>
      </c>
      <c r="D23" s="88" t="s">
        <v>356</v>
      </c>
      <c r="E23" s="27" t="s">
        <v>220</v>
      </c>
      <c r="F23" s="27" t="s">
        <v>309</v>
      </c>
      <c r="G23" s="32" t="s">
        <v>165</v>
      </c>
      <c r="H23" s="85" t="s">
        <v>269</v>
      </c>
      <c r="I23" s="27" t="s">
        <v>235</v>
      </c>
      <c r="J23" s="26" t="s">
        <v>119</v>
      </c>
      <c r="K23" s="33">
        <v>1</v>
      </c>
      <c r="L23" s="37" t="s">
        <v>310</v>
      </c>
      <c r="M23" s="26" t="s">
        <v>86</v>
      </c>
      <c r="N23" s="26" t="s">
        <v>99</v>
      </c>
      <c r="O23" s="26" t="s">
        <v>113</v>
      </c>
      <c r="P23" s="35"/>
      <c r="Q23" s="36" t="s">
        <v>187</v>
      </c>
      <c r="R23" s="23"/>
      <c r="S23" s="24"/>
      <c r="T23" s="11"/>
      <c r="U23" s="11"/>
      <c r="V23" s="11"/>
      <c r="W23" s="11"/>
      <c r="X23" s="11"/>
      <c r="Y23" s="11"/>
      <c r="Z23" s="48"/>
      <c r="AA23" s="49"/>
      <c r="AB23" s="25"/>
      <c r="AC23" s="13"/>
      <c r="AD23" s="13"/>
      <c r="AE23" s="13"/>
      <c r="AF23" s="13"/>
      <c r="AG23" s="13"/>
      <c r="AH23" s="13"/>
      <c r="AI23" s="11"/>
      <c r="AJ23" s="66"/>
    </row>
    <row r="24" spans="1:36" s="8" customFormat="1" ht="189.75" customHeight="1" x14ac:dyDescent="0.3">
      <c r="A24" s="65" t="s">
        <v>43</v>
      </c>
      <c r="B24" s="26" t="s">
        <v>64</v>
      </c>
      <c r="C24" s="27" t="s">
        <v>298</v>
      </c>
      <c r="D24" s="87" t="s">
        <v>357</v>
      </c>
      <c r="E24" s="27" t="s">
        <v>189</v>
      </c>
      <c r="F24" s="27" t="s">
        <v>311</v>
      </c>
      <c r="G24" s="32" t="s">
        <v>165</v>
      </c>
      <c r="H24" s="85" t="s">
        <v>270</v>
      </c>
      <c r="I24" s="27" t="s">
        <v>236</v>
      </c>
      <c r="J24" s="26" t="s">
        <v>118</v>
      </c>
      <c r="K24" s="33" t="s">
        <v>339</v>
      </c>
      <c r="L24" s="37" t="s">
        <v>339</v>
      </c>
      <c r="M24" s="26" t="s">
        <v>84</v>
      </c>
      <c r="N24" s="26" t="s">
        <v>99</v>
      </c>
      <c r="O24" s="26" t="s">
        <v>113</v>
      </c>
      <c r="P24" s="35"/>
      <c r="Q24" s="36" t="s">
        <v>187</v>
      </c>
      <c r="R24" s="23"/>
      <c r="S24" s="24"/>
      <c r="T24" s="11"/>
      <c r="U24" s="11"/>
      <c r="V24" s="11"/>
      <c r="W24" s="11"/>
      <c r="X24" s="11"/>
      <c r="Y24" s="11"/>
      <c r="Z24" s="48"/>
      <c r="AA24" s="49"/>
      <c r="AB24" s="25"/>
      <c r="AC24" s="13"/>
      <c r="AD24" s="13"/>
      <c r="AE24" s="13"/>
      <c r="AF24" s="13"/>
      <c r="AG24" s="13"/>
      <c r="AH24" s="13"/>
      <c r="AI24" s="11"/>
      <c r="AJ24" s="66"/>
    </row>
    <row r="25" spans="1:36" s="8" customFormat="1" ht="189.75" customHeight="1" x14ac:dyDescent="0.3">
      <c r="A25" s="65" t="s">
        <v>43</v>
      </c>
      <c r="B25" s="26" t="s">
        <v>64</v>
      </c>
      <c r="C25" s="27" t="s">
        <v>298</v>
      </c>
      <c r="D25" s="92" t="s">
        <v>358</v>
      </c>
      <c r="E25" s="27" t="s">
        <v>190</v>
      </c>
      <c r="F25" s="27" t="s">
        <v>191</v>
      </c>
      <c r="G25" s="32" t="s">
        <v>165</v>
      </c>
      <c r="H25" s="85" t="s">
        <v>271</v>
      </c>
      <c r="I25" s="27" t="s">
        <v>312</v>
      </c>
      <c r="J25" s="26" t="s">
        <v>118</v>
      </c>
      <c r="K25" s="33">
        <v>1</v>
      </c>
      <c r="L25" s="37" t="s">
        <v>192</v>
      </c>
      <c r="M25" s="26" t="s">
        <v>86</v>
      </c>
      <c r="N25" s="26" t="s">
        <v>99</v>
      </c>
      <c r="O25" s="26" t="s">
        <v>113</v>
      </c>
      <c r="P25" s="35"/>
      <c r="Q25" s="36" t="s">
        <v>187</v>
      </c>
      <c r="R25" s="23"/>
      <c r="S25" s="24"/>
      <c r="T25" s="11"/>
      <c r="U25" s="11"/>
      <c r="V25" s="11"/>
      <c r="W25" s="11"/>
      <c r="X25" s="11"/>
      <c r="Y25" s="11"/>
      <c r="Z25" s="48"/>
      <c r="AA25" s="49"/>
      <c r="AB25" s="25"/>
      <c r="AC25" s="13"/>
      <c r="AD25" s="13"/>
      <c r="AE25" s="13"/>
      <c r="AF25" s="13"/>
      <c r="AG25" s="13"/>
      <c r="AH25" s="13"/>
      <c r="AI25" s="11"/>
      <c r="AJ25" s="66"/>
    </row>
    <row r="26" spans="1:36" s="8" customFormat="1" ht="269.25" customHeight="1" x14ac:dyDescent="0.3">
      <c r="A26" s="65" t="s">
        <v>43</v>
      </c>
      <c r="B26" s="26" t="s">
        <v>64</v>
      </c>
      <c r="C26" s="27" t="s">
        <v>298</v>
      </c>
      <c r="D26" s="88" t="s">
        <v>359</v>
      </c>
      <c r="E26" s="27" t="s">
        <v>313</v>
      </c>
      <c r="F26" s="27" t="s">
        <v>147</v>
      </c>
      <c r="G26" s="32" t="s">
        <v>222</v>
      </c>
      <c r="H26" s="85" t="s">
        <v>272</v>
      </c>
      <c r="I26" s="27" t="s">
        <v>314</v>
      </c>
      <c r="J26" s="26" t="s">
        <v>65</v>
      </c>
      <c r="K26" s="40">
        <v>1</v>
      </c>
      <c r="L26" s="30" t="s">
        <v>148</v>
      </c>
      <c r="M26" s="26" t="s">
        <v>80</v>
      </c>
      <c r="N26" s="26" t="s">
        <v>97</v>
      </c>
      <c r="O26" s="26" t="s">
        <v>108</v>
      </c>
      <c r="P26" s="36">
        <v>45918</v>
      </c>
      <c r="Q26" s="36">
        <v>45930</v>
      </c>
      <c r="R26" s="23"/>
      <c r="S26" s="24"/>
      <c r="T26" s="11"/>
      <c r="U26" s="11"/>
      <c r="V26" s="11"/>
      <c r="W26" s="11"/>
      <c r="X26" s="11"/>
      <c r="Y26" s="11"/>
      <c r="Z26" s="48"/>
      <c r="AA26" s="49"/>
      <c r="AB26" s="25"/>
      <c r="AC26" s="13"/>
      <c r="AD26" s="13"/>
      <c r="AE26" s="13"/>
      <c r="AF26" s="13"/>
      <c r="AG26" s="13"/>
      <c r="AH26" s="13"/>
      <c r="AI26" s="11"/>
      <c r="AJ26" s="66"/>
    </row>
    <row r="27" spans="1:36" s="8" customFormat="1" ht="192.75" customHeight="1" x14ac:dyDescent="0.3">
      <c r="A27" s="65" t="s">
        <v>43</v>
      </c>
      <c r="B27" s="26" t="s">
        <v>64</v>
      </c>
      <c r="C27" s="27" t="s">
        <v>298</v>
      </c>
      <c r="D27" s="88" t="s">
        <v>359</v>
      </c>
      <c r="E27" s="27" t="s">
        <v>313</v>
      </c>
      <c r="F27" s="27" t="s">
        <v>147</v>
      </c>
      <c r="G27" s="32" t="s">
        <v>222</v>
      </c>
      <c r="H27" s="85" t="s">
        <v>273</v>
      </c>
      <c r="I27" s="27" t="s">
        <v>315</v>
      </c>
      <c r="J27" s="26" t="s">
        <v>118</v>
      </c>
      <c r="K27" s="42">
        <v>7</v>
      </c>
      <c r="L27" s="43" t="s">
        <v>149</v>
      </c>
      <c r="M27" s="26" t="s">
        <v>80</v>
      </c>
      <c r="N27" s="26" t="s">
        <v>97</v>
      </c>
      <c r="O27" s="26" t="s">
        <v>108</v>
      </c>
      <c r="P27" s="31">
        <v>45918</v>
      </c>
      <c r="Q27" s="31">
        <v>45961</v>
      </c>
      <c r="R27" s="10"/>
      <c r="S27" s="9"/>
      <c r="T27" s="11"/>
      <c r="U27" s="9"/>
      <c r="V27" s="9"/>
      <c r="W27" s="9"/>
      <c r="X27" s="9"/>
      <c r="Y27" s="12"/>
      <c r="Z27" s="12"/>
      <c r="AA27" s="9"/>
      <c r="AB27" s="9"/>
      <c r="AC27" s="9"/>
      <c r="AD27" s="13"/>
      <c r="AE27" s="13"/>
      <c r="AF27" s="13"/>
      <c r="AG27" s="13"/>
      <c r="AH27" s="13"/>
      <c r="AI27" s="11"/>
      <c r="AJ27" s="67"/>
    </row>
    <row r="28" spans="1:36" s="8" customFormat="1" ht="192.75" customHeight="1" x14ac:dyDescent="0.3">
      <c r="A28" s="65" t="s">
        <v>43</v>
      </c>
      <c r="B28" s="26" t="s">
        <v>64</v>
      </c>
      <c r="C28" s="27" t="s">
        <v>298</v>
      </c>
      <c r="D28" s="87" t="s">
        <v>360</v>
      </c>
      <c r="E28" s="27" t="s">
        <v>313</v>
      </c>
      <c r="F28" s="27" t="s">
        <v>316</v>
      </c>
      <c r="G28" s="32" t="s">
        <v>222</v>
      </c>
      <c r="H28" s="85" t="s">
        <v>274</v>
      </c>
      <c r="I28" s="27" t="s">
        <v>317</v>
      </c>
      <c r="J28" s="26" t="s">
        <v>65</v>
      </c>
      <c r="K28" s="42">
        <v>1</v>
      </c>
      <c r="L28" s="30" t="s">
        <v>318</v>
      </c>
      <c r="M28" s="26" t="s">
        <v>80</v>
      </c>
      <c r="N28" s="26" t="s">
        <v>97</v>
      </c>
      <c r="O28" s="26" t="s">
        <v>108</v>
      </c>
      <c r="P28" s="31">
        <v>45918</v>
      </c>
      <c r="Q28" s="31">
        <v>45930</v>
      </c>
      <c r="R28" s="10"/>
      <c r="S28" s="9"/>
      <c r="T28" s="11"/>
      <c r="U28" s="9"/>
      <c r="V28" s="9"/>
      <c r="W28" s="9"/>
      <c r="X28" s="9"/>
      <c r="Y28" s="12"/>
      <c r="Z28" s="12"/>
      <c r="AA28" s="9"/>
      <c r="AB28" s="9"/>
      <c r="AC28" s="9"/>
      <c r="AD28" s="13"/>
      <c r="AE28" s="13"/>
      <c r="AF28" s="13"/>
      <c r="AG28" s="13"/>
      <c r="AH28" s="13"/>
      <c r="AI28" s="11"/>
      <c r="AJ28" s="67"/>
    </row>
    <row r="29" spans="1:36" s="8" customFormat="1" ht="225" customHeight="1" x14ac:dyDescent="0.3">
      <c r="A29" s="65" t="s">
        <v>43</v>
      </c>
      <c r="B29" s="26" t="s">
        <v>64</v>
      </c>
      <c r="C29" s="27" t="s">
        <v>298</v>
      </c>
      <c r="D29" s="87" t="s">
        <v>361</v>
      </c>
      <c r="E29" s="27" t="s">
        <v>313</v>
      </c>
      <c r="F29" s="27" t="s">
        <v>316</v>
      </c>
      <c r="G29" s="32" t="s">
        <v>222</v>
      </c>
      <c r="H29" s="85" t="s">
        <v>275</v>
      </c>
      <c r="I29" s="27" t="s">
        <v>319</v>
      </c>
      <c r="J29" s="26" t="s">
        <v>118</v>
      </c>
      <c r="K29" s="42">
        <v>7</v>
      </c>
      <c r="L29" s="43" t="s">
        <v>320</v>
      </c>
      <c r="M29" s="26" t="s">
        <v>80</v>
      </c>
      <c r="N29" s="26" t="s">
        <v>97</v>
      </c>
      <c r="O29" s="26" t="s">
        <v>108</v>
      </c>
      <c r="P29" s="31">
        <v>45918</v>
      </c>
      <c r="Q29" s="31">
        <v>45961</v>
      </c>
      <c r="R29" s="10"/>
      <c r="S29" s="9"/>
      <c r="T29" s="11"/>
      <c r="U29" s="9"/>
      <c r="V29" s="9"/>
      <c r="W29" s="9"/>
      <c r="X29" s="9"/>
      <c r="Y29" s="12"/>
      <c r="Z29" s="12"/>
      <c r="AA29" s="9"/>
      <c r="AB29" s="9"/>
      <c r="AC29" s="9"/>
      <c r="AD29" s="13"/>
      <c r="AE29" s="13"/>
      <c r="AF29" s="13"/>
      <c r="AG29" s="13"/>
      <c r="AH29" s="13"/>
      <c r="AI29" s="11"/>
      <c r="AJ29" s="67"/>
    </row>
    <row r="30" spans="1:36" s="8" customFormat="1" ht="175.5" customHeight="1" x14ac:dyDescent="0.3">
      <c r="A30" s="65" t="s">
        <v>43</v>
      </c>
      <c r="B30" s="26" t="s">
        <v>64</v>
      </c>
      <c r="C30" s="27" t="s">
        <v>298</v>
      </c>
      <c r="D30" s="93" t="s">
        <v>362</v>
      </c>
      <c r="E30" s="27" t="s">
        <v>152</v>
      </c>
      <c r="F30" s="27" t="s">
        <v>321</v>
      </c>
      <c r="G30" s="28" t="s">
        <v>153</v>
      </c>
      <c r="H30" s="85" t="s">
        <v>276</v>
      </c>
      <c r="I30" s="27" t="s">
        <v>237</v>
      </c>
      <c r="J30" s="82" t="s">
        <v>118</v>
      </c>
      <c r="K30" s="29">
        <v>1</v>
      </c>
      <c r="L30" s="43" t="s">
        <v>154</v>
      </c>
      <c r="M30" s="26" t="s">
        <v>74</v>
      </c>
      <c r="N30" s="26" t="s">
        <v>95</v>
      </c>
      <c r="O30" s="26" t="s">
        <v>101</v>
      </c>
      <c r="P30" s="31">
        <v>45931</v>
      </c>
      <c r="Q30" s="31">
        <v>46022</v>
      </c>
      <c r="R30" s="10"/>
      <c r="S30" s="9"/>
      <c r="T30" s="11"/>
      <c r="U30" s="9"/>
      <c r="V30" s="9"/>
      <c r="W30" s="9"/>
      <c r="X30" s="9"/>
      <c r="Y30" s="12"/>
      <c r="Z30" s="12"/>
      <c r="AA30" s="9"/>
      <c r="AB30" s="9"/>
      <c r="AC30" s="9"/>
      <c r="AD30" s="13"/>
      <c r="AE30" s="13"/>
      <c r="AF30" s="13"/>
      <c r="AG30" s="13"/>
      <c r="AH30" s="13"/>
      <c r="AI30" s="11"/>
      <c r="AJ30" s="67"/>
    </row>
    <row r="31" spans="1:36" s="8" customFormat="1" ht="175.5" customHeight="1" x14ac:dyDescent="0.3">
      <c r="A31" s="65" t="s">
        <v>43</v>
      </c>
      <c r="B31" s="26" t="s">
        <v>64</v>
      </c>
      <c r="C31" s="27" t="s">
        <v>298</v>
      </c>
      <c r="D31" s="93" t="s">
        <v>363</v>
      </c>
      <c r="E31" s="45" t="s">
        <v>322</v>
      </c>
      <c r="F31" s="27" t="s">
        <v>156</v>
      </c>
      <c r="G31" s="28" t="s">
        <v>157</v>
      </c>
      <c r="H31" s="85" t="s">
        <v>277</v>
      </c>
      <c r="I31" s="27" t="s">
        <v>323</v>
      </c>
      <c r="J31" s="82" t="s">
        <v>118</v>
      </c>
      <c r="K31" s="29">
        <v>1</v>
      </c>
      <c r="L31" s="30" t="s">
        <v>324</v>
      </c>
      <c r="M31" s="26" t="s">
        <v>82</v>
      </c>
      <c r="N31" s="26" t="s">
        <v>100</v>
      </c>
      <c r="O31" s="26" t="s">
        <v>100</v>
      </c>
      <c r="P31" s="31">
        <v>45904</v>
      </c>
      <c r="Q31" s="31">
        <v>46022</v>
      </c>
      <c r="R31" s="10"/>
      <c r="S31" s="9"/>
      <c r="T31" s="11"/>
      <c r="U31" s="9"/>
      <c r="V31" s="9"/>
      <c r="W31" s="9"/>
      <c r="X31" s="9"/>
      <c r="Y31" s="12"/>
      <c r="Z31" s="12"/>
      <c r="AA31" s="9"/>
      <c r="AB31" s="9"/>
      <c r="AC31" s="9"/>
      <c r="AD31" s="13"/>
      <c r="AE31" s="13"/>
      <c r="AF31" s="13"/>
      <c r="AG31" s="13"/>
      <c r="AH31" s="13"/>
      <c r="AI31" s="11"/>
      <c r="AJ31" s="67"/>
    </row>
    <row r="32" spans="1:36" s="8" customFormat="1" ht="175.5" customHeight="1" x14ac:dyDescent="0.3">
      <c r="A32" s="65" t="s">
        <v>43</v>
      </c>
      <c r="B32" s="26" t="s">
        <v>64</v>
      </c>
      <c r="C32" s="27" t="s">
        <v>298</v>
      </c>
      <c r="D32" s="93" t="s">
        <v>363</v>
      </c>
      <c r="E32" s="45" t="s">
        <v>325</v>
      </c>
      <c r="F32" s="27" t="s">
        <v>156</v>
      </c>
      <c r="G32" s="28" t="s">
        <v>157</v>
      </c>
      <c r="H32" s="85" t="s">
        <v>278</v>
      </c>
      <c r="I32" s="27" t="s">
        <v>326</v>
      </c>
      <c r="J32" s="82" t="s">
        <v>118</v>
      </c>
      <c r="K32" s="29">
        <v>1</v>
      </c>
      <c r="L32" s="30" t="s">
        <v>158</v>
      </c>
      <c r="M32" s="26" t="s">
        <v>82</v>
      </c>
      <c r="N32" s="26" t="s">
        <v>100</v>
      </c>
      <c r="O32" s="26" t="s">
        <v>100</v>
      </c>
      <c r="P32" s="31">
        <v>45919</v>
      </c>
      <c r="Q32" s="31">
        <v>46022</v>
      </c>
      <c r="R32" s="10"/>
      <c r="S32" s="9"/>
      <c r="T32" s="11"/>
      <c r="U32" s="9"/>
      <c r="V32" s="9"/>
      <c r="W32" s="9"/>
      <c r="X32" s="9"/>
      <c r="Y32" s="12"/>
      <c r="Z32" s="12"/>
      <c r="AA32" s="9"/>
      <c r="AB32" s="9"/>
      <c r="AC32" s="9"/>
      <c r="AD32" s="13"/>
      <c r="AE32" s="13"/>
      <c r="AF32" s="13"/>
      <c r="AG32" s="13"/>
      <c r="AH32" s="13"/>
      <c r="AI32" s="11"/>
      <c r="AJ32" s="67"/>
    </row>
    <row r="33" spans="1:36" s="8" customFormat="1" ht="175.5" customHeight="1" x14ac:dyDescent="0.3">
      <c r="A33" s="65" t="s">
        <v>43</v>
      </c>
      <c r="B33" s="26" t="s">
        <v>64</v>
      </c>
      <c r="C33" s="27" t="s">
        <v>298</v>
      </c>
      <c r="D33" s="93" t="s">
        <v>363</v>
      </c>
      <c r="E33" s="44" t="s">
        <v>325</v>
      </c>
      <c r="F33" s="27" t="s">
        <v>156</v>
      </c>
      <c r="G33" s="28" t="s">
        <v>157</v>
      </c>
      <c r="H33" s="85" t="s">
        <v>279</v>
      </c>
      <c r="I33" s="27" t="s">
        <v>327</v>
      </c>
      <c r="J33" s="82" t="s">
        <v>65</v>
      </c>
      <c r="K33" s="29">
        <v>1</v>
      </c>
      <c r="L33" s="30" t="s">
        <v>159</v>
      </c>
      <c r="M33" s="26" t="s">
        <v>82</v>
      </c>
      <c r="N33" s="26" t="s">
        <v>100</v>
      </c>
      <c r="O33" s="26" t="s">
        <v>100</v>
      </c>
      <c r="P33" s="31">
        <v>45919</v>
      </c>
      <c r="Q33" s="31">
        <v>46112</v>
      </c>
      <c r="R33" s="10"/>
      <c r="S33" s="9"/>
      <c r="T33" s="11"/>
      <c r="U33" s="9"/>
      <c r="V33" s="9"/>
      <c r="W33" s="9"/>
      <c r="X33" s="9"/>
      <c r="Y33" s="12"/>
      <c r="Z33" s="12"/>
      <c r="AA33" s="9"/>
      <c r="AB33" s="9"/>
      <c r="AC33" s="9"/>
      <c r="AD33" s="13"/>
      <c r="AE33" s="13"/>
      <c r="AF33" s="13"/>
      <c r="AG33" s="13"/>
      <c r="AH33" s="13"/>
      <c r="AI33" s="11"/>
      <c r="AJ33" s="67"/>
    </row>
    <row r="34" spans="1:36" s="8" customFormat="1" ht="175.5" customHeight="1" x14ac:dyDescent="0.3">
      <c r="A34" s="65" t="s">
        <v>43</v>
      </c>
      <c r="B34" s="26" t="s">
        <v>64</v>
      </c>
      <c r="C34" s="27" t="s">
        <v>298</v>
      </c>
      <c r="D34" s="89" t="s">
        <v>364</v>
      </c>
      <c r="E34" s="44" t="s">
        <v>328</v>
      </c>
      <c r="F34" s="27" t="s">
        <v>205</v>
      </c>
      <c r="G34" s="28" t="s">
        <v>195</v>
      </c>
      <c r="H34" s="85" t="s">
        <v>280</v>
      </c>
      <c r="I34" s="27" t="s">
        <v>238</v>
      </c>
      <c r="J34" s="82" t="s">
        <v>65</v>
      </c>
      <c r="K34" s="42">
        <v>1</v>
      </c>
      <c r="L34" s="30" t="s">
        <v>206</v>
      </c>
      <c r="M34" s="26" t="s">
        <v>71</v>
      </c>
      <c r="N34" s="26" t="s">
        <v>95</v>
      </c>
      <c r="O34" s="26" t="s">
        <v>103</v>
      </c>
      <c r="P34" s="31">
        <v>45915</v>
      </c>
      <c r="Q34" s="31">
        <v>45961</v>
      </c>
      <c r="R34" s="10"/>
      <c r="S34" s="9"/>
      <c r="T34" s="11"/>
      <c r="U34" s="9"/>
      <c r="V34" s="9"/>
      <c r="W34" s="9"/>
      <c r="X34" s="9"/>
      <c r="Y34" s="12"/>
      <c r="Z34" s="12"/>
      <c r="AA34" s="9"/>
      <c r="AB34" s="9"/>
      <c r="AC34" s="9"/>
      <c r="AD34" s="13"/>
      <c r="AE34" s="13"/>
      <c r="AF34" s="13"/>
      <c r="AG34" s="13"/>
      <c r="AH34" s="13"/>
      <c r="AI34" s="11"/>
      <c r="AJ34" s="67"/>
    </row>
    <row r="35" spans="1:36" s="8" customFormat="1" ht="175.5" customHeight="1" x14ac:dyDescent="0.3">
      <c r="A35" s="65" t="s">
        <v>43</v>
      </c>
      <c r="B35" s="26" t="s">
        <v>64</v>
      </c>
      <c r="C35" s="27" t="s">
        <v>298</v>
      </c>
      <c r="D35" s="89" t="s">
        <v>365</v>
      </c>
      <c r="E35" s="44" t="s">
        <v>328</v>
      </c>
      <c r="F35" s="27" t="s">
        <v>205</v>
      </c>
      <c r="G35" s="28" t="s">
        <v>195</v>
      </c>
      <c r="H35" s="85" t="s">
        <v>281</v>
      </c>
      <c r="I35" s="27" t="s">
        <v>239</v>
      </c>
      <c r="J35" s="82" t="s">
        <v>119</v>
      </c>
      <c r="K35" s="42">
        <v>1</v>
      </c>
      <c r="L35" s="30" t="s">
        <v>207</v>
      </c>
      <c r="M35" s="26" t="s">
        <v>71</v>
      </c>
      <c r="N35" s="26" t="s">
        <v>95</v>
      </c>
      <c r="O35" s="26" t="s">
        <v>103</v>
      </c>
      <c r="P35" s="31">
        <v>45931</v>
      </c>
      <c r="Q35" s="31">
        <v>46203</v>
      </c>
      <c r="R35" s="10"/>
      <c r="S35" s="9"/>
      <c r="T35" s="11"/>
      <c r="U35" s="9"/>
      <c r="V35" s="9"/>
      <c r="W35" s="9"/>
      <c r="X35" s="9"/>
      <c r="Y35" s="12"/>
      <c r="Z35" s="12"/>
      <c r="AA35" s="9"/>
      <c r="AB35" s="9"/>
      <c r="AC35" s="9"/>
      <c r="AD35" s="13"/>
      <c r="AE35" s="13"/>
      <c r="AF35" s="13"/>
      <c r="AG35" s="13"/>
      <c r="AH35" s="13"/>
      <c r="AI35" s="11"/>
      <c r="AJ35" s="67"/>
    </row>
    <row r="36" spans="1:36" s="8" customFormat="1" ht="175.5" customHeight="1" x14ac:dyDescent="0.3">
      <c r="A36" s="65" t="s">
        <v>43</v>
      </c>
      <c r="B36" s="26" t="s">
        <v>64</v>
      </c>
      <c r="C36" s="27" t="s">
        <v>298</v>
      </c>
      <c r="D36" s="89" t="s">
        <v>365</v>
      </c>
      <c r="E36" s="44" t="s">
        <v>328</v>
      </c>
      <c r="F36" s="27" t="s">
        <v>205</v>
      </c>
      <c r="G36" s="28" t="s">
        <v>195</v>
      </c>
      <c r="H36" s="85" t="s">
        <v>282</v>
      </c>
      <c r="I36" s="27" t="s">
        <v>240</v>
      </c>
      <c r="J36" s="82" t="s">
        <v>119</v>
      </c>
      <c r="K36" s="42">
        <v>2</v>
      </c>
      <c r="L36" s="30" t="s">
        <v>208</v>
      </c>
      <c r="M36" s="26" t="s">
        <v>71</v>
      </c>
      <c r="N36" s="26" t="s">
        <v>95</v>
      </c>
      <c r="O36" s="26" t="s">
        <v>103</v>
      </c>
      <c r="P36" s="31">
        <v>45931</v>
      </c>
      <c r="Q36" s="31">
        <v>46203</v>
      </c>
      <c r="R36" s="10"/>
      <c r="S36" s="9"/>
      <c r="T36" s="11"/>
      <c r="U36" s="9"/>
      <c r="V36" s="9"/>
      <c r="W36" s="9"/>
      <c r="X36" s="9"/>
      <c r="Y36" s="12"/>
      <c r="Z36" s="12"/>
      <c r="AA36" s="9"/>
      <c r="AB36" s="9"/>
      <c r="AC36" s="9"/>
      <c r="AD36" s="13"/>
      <c r="AE36" s="13"/>
      <c r="AF36" s="13"/>
      <c r="AG36" s="13"/>
      <c r="AH36" s="13"/>
      <c r="AI36" s="11"/>
      <c r="AJ36" s="67"/>
    </row>
    <row r="37" spans="1:36" s="8" customFormat="1" ht="175.5" customHeight="1" x14ac:dyDescent="0.3">
      <c r="A37" s="65" t="s">
        <v>43</v>
      </c>
      <c r="B37" s="26" t="s">
        <v>64</v>
      </c>
      <c r="C37" s="27" t="s">
        <v>298</v>
      </c>
      <c r="D37" s="89" t="s">
        <v>365</v>
      </c>
      <c r="E37" s="44" t="s">
        <v>328</v>
      </c>
      <c r="F37" s="27" t="s">
        <v>205</v>
      </c>
      <c r="G37" s="28" t="s">
        <v>195</v>
      </c>
      <c r="H37" s="85" t="s">
        <v>283</v>
      </c>
      <c r="I37" s="27" t="s">
        <v>329</v>
      </c>
      <c r="J37" s="82" t="s">
        <v>118</v>
      </c>
      <c r="K37" s="42">
        <v>2</v>
      </c>
      <c r="L37" s="30" t="s">
        <v>209</v>
      </c>
      <c r="M37" s="26" t="s">
        <v>71</v>
      </c>
      <c r="N37" s="26" t="s">
        <v>95</v>
      </c>
      <c r="O37" s="26" t="s">
        <v>103</v>
      </c>
      <c r="P37" s="31">
        <v>45931</v>
      </c>
      <c r="Q37" s="31">
        <v>46203</v>
      </c>
      <c r="R37" s="10"/>
      <c r="S37" s="9"/>
      <c r="T37" s="11"/>
      <c r="U37" s="9"/>
      <c r="V37" s="9"/>
      <c r="W37" s="9"/>
      <c r="X37" s="9"/>
      <c r="Y37" s="12"/>
      <c r="Z37" s="12"/>
      <c r="AA37" s="9"/>
      <c r="AB37" s="9"/>
      <c r="AC37" s="9"/>
      <c r="AD37" s="13"/>
      <c r="AE37" s="13"/>
      <c r="AF37" s="13"/>
      <c r="AG37" s="13"/>
      <c r="AH37" s="13"/>
      <c r="AI37" s="11"/>
      <c r="AJ37" s="67"/>
    </row>
    <row r="38" spans="1:36" s="8" customFormat="1" ht="175.5" customHeight="1" x14ac:dyDescent="0.3">
      <c r="A38" s="65" t="s">
        <v>43</v>
      </c>
      <c r="B38" s="26" t="s">
        <v>64</v>
      </c>
      <c r="C38" s="27" t="s">
        <v>298</v>
      </c>
      <c r="D38" s="89" t="s">
        <v>366</v>
      </c>
      <c r="E38" s="27" t="s">
        <v>210</v>
      </c>
      <c r="F38" s="27" t="s">
        <v>211</v>
      </c>
      <c r="G38" s="28" t="s">
        <v>195</v>
      </c>
      <c r="H38" s="85" t="s">
        <v>284</v>
      </c>
      <c r="I38" s="27" t="s">
        <v>241</v>
      </c>
      <c r="J38" s="82" t="s">
        <v>65</v>
      </c>
      <c r="K38" s="42">
        <v>1</v>
      </c>
      <c r="L38" s="30" t="s">
        <v>212</v>
      </c>
      <c r="M38" s="26" t="s">
        <v>71</v>
      </c>
      <c r="N38" s="26" t="s">
        <v>95</v>
      </c>
      <c r="O38" s="26" t="s">
        <v>103</v>
      </c>
      <c r="P38" s="31">
        <v>45915</v>
      </c>
      <c r="Q38" s="31">
        <v>45961</v>
      </c>
      <c r="R38" s="10"/>
      <c r="S38" s="9"/>
      <c r="T38" s="11"/>
      <c r="U38" s="9"/>
      <c r="V38" s="9"/>
      <c r="W38" s="9"/>
      <c r="X38" s="9"/>
      <c r="Y38" s="12"/>
      <c r="Z38" s="12"/>
      <c r="AA38" s="9"/>
      <c r="AB38" s="9"/>
      <c r="AC38" s="9"/>
      <c r="AD38" s="13"/>
      <c r="AE38" s="13"/>
      <c r="AF38" s="13"/>
      <c r="AG38" s="13"/>
      <c r="AH38" s="13"/>
      <c r="AI38" s="11"/>
      <c r="AJ38" s="67"/>
    </row>
    <row r="39" spans="1:36" s="8" customFormat="1" ht="175.5" customHeight="1" x14ac:dyDescent="0.3">
      <c r="A39" s="65" t="s">
        <v>43</v>
      </c>
      <c r="B39" s="26" t="s">
        <v>64</v>
      </c>
      <c r="C39" s="27" t="s">
        <v>298</v>
      </c>
      <c r="D39" s="89" t="s">
        <v>366</v>
      </c>
      <c r="E39" s="27" t="s">
        <v>210</v>
      </c>
      <c r="F39" s="27" t="s">
        <v>211</v>
      </c>
      <c r="G39" s="28" t="s">
        <v>195</v>
      </c>
      <c r="H39" s="85" t="s">
        <v>285</v>
      </c>
      <c r="I39" s="27" t="s">
        <v>242</v>
      </c>
      <c r="J39" s="82" t="s">
        <v>119</v>
      </c>
      <c r="K39" s="42">
        <v>1</v>
      </c>
      <c r="L39" s="30" t="s">
        <v>213</v>
      </c>
      <c r="M39" s="26" t="s">
        <v>71</v>
      </c>
      <c r="N39" s="26" t="s">
        <v>95</v>
      </c>
      <c r="O39" s="26" t="s">
        <v>103</v>
      </c>
      <c r="P39" s="46">
        <v>45915</v>
      </c>
      <c r="Q39" s="46">
        <v>46022</v>
      </c>
      <c r="R39" s="10"/>
      <c r="S39" s="9"/>
      <c r="T39" s="11"/>
      <c r="U39" s="9"/>
      <c r="V39" s="9"/>
      <c r="W39" s="9"/>
      <c r="X39" s="9"/>
      <c r="Y39" s="12"/>
      <c r="Z39" s="12"/>
      <c r="AA39" s="9"/>
      <c r="AB39" s="9"/>
      <c r="AC39" s="9"/>
      <c r="AD39" s="13"/>
      <c r="AE39" s="13"/>
      <c r="AF39" s="13"/>
      <c r="AG39" s="13"/>
      <c r="AH39" s="13"/>
      <c r="AI39" s="11"/>
      <c r="AJ39" s="67"/>
    </row>
    <row r="40" spans="1:36" s="8" customFormat="1" ht="175.5" customHeight="1" x14ac:dyDescent="0.3">
      <c r="A40" s="65" t="s">
        <v>43</v>
      </c>
      <c r="B40" s="26" t="s">
        <v>64</v>
      </c>
      <c r="C40" s="27" t="s">
        <v>298</v>
      </c>
      <c r="D40" s="89" t="s">
        <v>366</v>
      </c>
      <c r="E40" s="27" t="s">
        <v>210</v>
      </c>
      <c r="F40" s="27" t="s">
        <v>211</v>
      </c>
      <c r="G40" s="28" t="s">
        <v>195</v>
      </c>
      <c r="H40" s="85" t="s">
        <v>286</v>
      </c>
      <c r="I40" s="27" t="s">
        <v>243</v>
      </c>
      <c r="J40" s="82" t="s">
        <v>119</v>
      </c>
      <c r="K40" s="42">
        <v>1</v>
      </c>
      <c r="L40" s="30" t="s">
        <v>214</v>
      </c>
      <c r="M40" s="26" t="s">
        <v>71</v>
      </c>
      <c r="N40" s="26" t="s">
        <v>95</v>
      </c>
      <c r="O40" s="26" t="s">
        <v>103</v>
      </c>
      <c r="P40" s="46">
        <v>45915</v>
      </c>
      <c r="Q40" s="46">
        <v>46022</v>
      </c>
      <c r="R40" s="10"/>
      <c r="S40" s="9"/>
      <c r="T40" s="11"/>
      <c r="U40" s="9"/>
      <c r="V40" s="9"/>
      <c r="W40" s="9"/>
      <c r="X40" s="9"/>
      <c r="Y40" s="12"/>
      <c r="Z40" s="12"/>
      <c r="AA40" s="9"/>
      <c r="AB40" s="9"/>
      <c r="AC40" s="9"/>
      <c r="AD40" s="13"/>
      <c r="AE40" s="13"/>
      <c r="AF40" s="13"/>
      <c r="AG40" s="13"/>
      <c r="AH40" s="13"/>
      <c r="AI40" s="11"/>
      <c r="AJ40" s="67"/>
    </row>
    <row r="41" spans="1:36" s="8" customFormat="1" ht="175.5" customHeight="1" x14ac:dyDescent="0.3">
      <c r="A41" s="65" t="s">
        <v>43</v>
      </c>
      <c r="B41" s="26" t="s">
        <v>64</v>
      </c>
      <c r="C41" s="27" t="s">
        <v>298</v>
      </c>
      <c r="D41" s="89" t="s">
        <v>367</v>
      </c>
      <c r="E41" s="27" t="s">
        <v>210</v>
      </c>
      <c r="F41" s="27" t="s">
        <v>211</v>
      </c>
      <c r="G41" s="28" t="s">
        <v>195</v>
      </c>
      <c r="H41" s="85" t="s">
        <v>287</v>
      </c>
      <c r="I41" s="27" t="s">
        <v>244</v>
      </c>
      <c r="J41" s="82" t="s">
        <v>118</v>
      </c>
      <c r="K41" s="42">
        <v>1</v>
      </c>
      <c r="L41" s="38" t="s">
        <v>215</v>
      </c>
      <c r="M41" s="26" t="s">
        <v>71</v>
      </c>
      <c r="N41" s="26" t="s">
        <v>95</v>
      </c>
      <c r="O41" s="26" t="s">
        <v>103</v>
      </c>
      <c r="P41" s="46">
        <v>45915</v>
      </c>
      <c r="Q41" s="46">
        <v>46022</v>
      </c>
      <c r="R41" s="10"/>
      <c r="S41" s="9"/>
      <c r="T41" s="11"/>
      <c r="U41" s="9"/>
      <c r="V41" s="9"/>
      <c r="W41" s="9"/>
      <c r="X41" s="9"/>
      <c r="Y41" s="12"/>
      <c r="Z41" s="12"/>
      <c r="AA41" s="9"/>
      <c r="AB41" s="9"/>
      <c r="AC41" s="9"/>
      <c r="AD41" s="13"/>
      <c r="AE41" s="13"/>
      <c r="AF41" s="13"/>
      <c r="AG41" s="13"/>
      <c r="AH41" s="13"/>
      <c r="AI41" s="11"/>
      <c r="AJ41" s="67"/>
    </row>
    <row r="42" spans="1:36" s="8" customFormat="1" ht="175.5" customHeight="1" x14ac:dyDescent="0.3">
      <c r="A42" s="65" t="s">
        <v>43</v>
      </c>
      <c r="B42" s="26" t="s">
        <v>64</v>
      </c>
      <c r="C42" s="27" t="s">
        <v>298</v>
      </c>
      <c r="D42" s="89" t="s">
        <v>366</v>
      </c>
      <c r="E42" s="27" t="s">
        <v>210</v>
      </c>
      <c r="F42" s="27" t="s">
        <v>211</v>
      </c>
      <c r="G42" s="28" t="s">
        <v>195</v>
      </c>
      <c r="H42" s="85" t="s">
        <v>288</v>
      </c>
      <c r="I42" s="27" t="s">
        <v>245</v>
      </c>
      <c r="J42" s="82" t="s">
        <v>118</v>
      </c>
      <c r="K42" s="42">
        <v>2</v>
      </c>
      <c r="L42" s="30" t="s">
        <v>330</v>
      </c>
      <c r="M42" s="26" t="s">
        <v>71</v>
      </c>
      <c r="N42" s="26" t="s">
        <v>95</v>
      </c>
      <c r="O42" s="26" t="s">
        <v>103</v>
      </c>
      <c r="P42" s="31">
        <v>45931</v>
      </c>
      <c r="Q42" s="31">
        <v>46203</v>
      </c>
      <c r="R42" s="10"/>
      <c r="S42" s="9"/>
      <c r="T42" s="11"/>
      <c r="U42" s="9"/>
      <c r="V42" s="9"/>
      <c r="W42" s="9"/>
      <c r="X42" s="9"/>
      <c r="Y42" s="12"/>
      <c r="Z42" s="12"/>
      <c r="AA42" s="9"/>
      <c r="AB42" s="9"/>
      <c r="AC42" s="9"/>
      <c r="AD42" s="13"/>
      <c r="AE42" s="13"/>
      <c r="AF42" s="13"/>
      <c r="AG42" s="13"/>
      <c r="AH42" s="13"/>
      <c r="AI42" s="11"/>
      <c r="AJ42" s="67"/>
    </row>
    <row r="43" spans="1:36" s="8" customFormat="1" ht="175.5" customHeight="1" x14ac:dyDescent="0.3">
      <c r="A43" s="65" t="s">
        <v>43</v>
      </c>
      <c r="B43" s="26" t="s">
        <v>64</v>
      </c>
      <c r="C43" s="27" t="s">
        <v>298</v>
      </c>
      <c r="D43" s="93" t="s">
        <v>368</v>
      </c>
      <c r="E43" s="27" t="s">
        <v>216</v>
      </c>
      <c r="F43" s="27" t="s">
        <v>217</v>
      </c>
      <c r="G43" s="28" t="s">
        <v>195</v>
      </c>
      <c r="H43" s="85" t="s">
        <v>289</v>
      </c>
      <c r="I43" s="27" t="s">
        <v>246</v>
      </c>
      <c r="J43" s="82" t="s">
        <v>118</v>
      </c>
      <c r="K43" s="42">
        <v>1</v>
      </c>
      <c r="L43" s="30" t="s">
        <v>196</v>
      </c>
      <c r="M43" s="26" t="s">
        <v>71</v>
      </c>
      <c r="N43" s="26" t="s">
        <v>95</v>
      </c>
      <c r="O43" s="26" t="s">
        <v>103</v>
      </c>
      <c r="P43" s="31">
        <v>45931</v>
      </c>
      <c r="Q43" s="46">
        <v>46022</v>
      </c>
      <c r="R43" s="10"/>
      <c r="S43" s="9"/>
      <c r="T43" s="11"/>
      <c r="U43" s="9"/>
      <c r="V43" s="9"/>
      <c r="W43" s="9"/>
      <c r="X43" s="9"/>
      <c r="Y43" s="12"/>
      <c r="Z43" s="12"/>
      <c r="AA43" s="9"/>
      <c r="AB43" s="9"/>
      <c r="AC43" s="9"/>
      <c r="AD43" s="13"/>
      <c r="AE43" s="13"/>
      <c r="AF43" s="13"/>
      <c r="AG43" s="13"/>
      <c r="AH43" s="13"/>
      <c r="AI43" s="11"/>
      <c r="AJ43" s="67"/>
    </row>
    <row r="44" spans="1:36" s="8" customFormat="1" ht="175.5" customHeight="1" x14ac:dyDescent="0.3">
      <c r="A44" s="65" t="s">
        <v>43</v>
      </c>
      <c r="B44" s="26" t="s">
        <v>64</v>
      </c>
      <c r="C44" s="27" t="s">
        <v>298</v>
      </c>
      <c r="D44" s="93" t="s">
        <v>368</v>
      </c>
      <c r="E44" s="27" t="s">
        <v>216</v>
      </c>
      <c r="F44" s="27" t="s">
        <v>217</v>
      </c>
      <c r="G44" s="28" t="s">
        <v>195</v>
      </c>
      <c r="H44" s="85" t="s">
        <v>290</v>
      </c>
      <c r="I44" s="27" t="s">
        <v>247</v>
      </c>
      <c r="J44" s="82" t="s">
        <v>119</v>
      </c>
      <c r="K44" s="42">
        <v>1</v>
      </c>
      <c r="L44" s="30" t="s">
        <v>331</v>
      </c>
      <c r="M44" s="26" t="s">
        <v>71</v>
      </c>
      <c r="N44" s="26" t="s">
        <v>95</v>
      </c>
      <c r="O44" s="26" t="s">
        <v>103</v>
      </c>
      <c r="P44" s="31">
        <v>45931</v>
      </c>
      <c r="Q44" s="46">
        <v>46022</v>
      </c>
      <c r="R44" s="10"/>
      <c r="S44" s="9"/>
      <c r="T44" s="11"/>
      <c r="U44" s="9"/>
      <c r="V44" s="9"/>
      <c r="W44" s="9"/>
      <c r="X44" s="9"/>
      <c r="Y44" s="12"/>
      <c r="Z44" s="12"/>
      <c r="AA44" s="9"/>
      <c r="AB44" s="9"/>
      <c r="AC44" s="9"/>
      <c r="AD44" s="13"/>
      <c r="AE44" s="13"/>
      <c r="AF44" s="13"/>
      <c r="AG44" s="13"/>
      <c r="AH44" s="13"/>
      <c r="AI44" s="11"/>
      <c r="AJ44" s="67"/>
    </row>
    <row r="45" spans="1:36" s="8" customFormat="1" ht="175.5" customHeight="1" x14ac:dyDescent="0.3">
      <c r="A45" s="65" t="s">
        <v>43</v>
      </c>
      <c r="B45" s="26" t="s">
        <v>64</v>
      </c>
      <c r="C45" s="27" t="s">
        <v>298</v>
      </c>
      <c r="D45" s="93" t="s">
        <v>368</v>
      </c>
      <c r="E45" s="27" t="s">
        <v>216</v>
      </c>
      <c r="F45" s="27" t="s">
        <v>217</v>
      </c>
      <c r="G45" s="28" t="s">
        <v>195</v>
      </c>
      <c r="H45" s="85" t="s">
        <v>291</v>
      </c>
      <c r="I45" s="27" t="s">
        <v>248</v>
      </c>
      <c r="J45" s="82" t="s">
        <v>118</v>
      </c>
      <c r="K45" s="42">
        <v>3</v>
      </c>
      <c r="L45" s="30" t="s">
        <v>332</v>
      </c>
      <c r="M45" s="26" t="s">
        <v>71</v>
      </c>
      <c r="N45" s="26" t="s">
        <v>95</v>
      </c>
      <c r="O45" s="26" t="s">
        <v>103</v>
      </c>
      <c r="P45" s="31">
        <v>45931</v>
      </c>
      <c r="Q45" s="46">
        <v>46022</v>
      </c>
      <c r="R45" s="10"/>
      <c r="S45" s="9"/>
      <c r="T45" s="11"/>
      <c r="U45" s="9"/>
      <c r="V45" s="9"/>
      <c r="W45" s="9"/>
      <c r="X45" s="9"/>
      <c r="Y45" s="12"/>
      <c r="Z45" s="12"/>
      <c r="AA45" s="9"/>
      <c r="AB45" s="9"/>
      <c r="AC45" s="9"/>
      <c r="AD45" s="13"/>
      <c r="AE45" s="13"/>
      <c r="AF45" s="13"/>
      <c r="AG45" s="13"/>
      <c r="AH45" s="13"/>
      <c r="AI45" s="11"/>
      <c r="AJ45" s="67"/>
    </row>
    <row r="46" spans="1:36" s="8" customFormat="1" ht="267.75" customHeight="1" x14ac:dyDescent="0.3">
      <c r="A46" s="65" t="s">
        <v>43</v>
      </c>
      <c r="B46" s="26" t="s">
        <v>68</v>
      </c>
      <c r="C46" s="27" t="s">
        <v>298</v>
      </c>
      <c r="D46" s="87" t="s">
        <v>369</v>
      </c>
      <c r="E46" s="47" t="s">
        <v>150</v>
      </c>
      <c r="F46" s="27" t="s">
        <v>333</v>
      </c>
      <c r="G46" s="32" t="s">
        <v>155</v>
      </c>
      <c r="H46" s="85" t="s">
        <v>292</v>
      </c>
      <c r="I46" s="27" t="s">
        <v>249</v>
      </c>
      <c r="J46" s="26" t="s">
        <v>119</v>
      </c>
      <c r="K46" s="29">
        <v>1</v>
      </c>
      <c r="L46" s="30" t="s">
        <v>151</v>
      </c>
      <c r="M46" s="26" t="s">
        <v>79</v>
      </c>
      <c r="N46" s="26" t="s">
        <v>95</v>
      </c>
      <c r="O46" s="26" t="s">
        <v>104</v>
      </c>
      <c r="P46" s="31">
        <v>45922</v>
      </c>
      <c r="Q46" s="31">
        <v>46022</v>
      </c>
      <c r="R46" s="10"/>
      <c r="S46" s="9"/>
      <c r="T46" s="11"/>
      <c r="U46" s="9"/>
      <c r="V46" s="9"/>
      <c r="W46" s="9"/>
      <c r="X46" s="9"/>
      <c r="Y46" s="12">
        <f t="shared" ref="Y46:Y47" ca="1" si="0">IF(AND($R46="", $Q46&lt;&gt;""), MAX(0, TODAY()-$Q46), IF(AND($R46&lt;&gt;"", $Q46&lt;&gt;""), MAX(0, $R46-$Q46), ""))</f>
        <v>0</v>
      </c>
      <c r="Z46" s="12" t="str">
        <f>IF(OR($U46="", $V46=""), "", VLOOKUP($U46, Parametros!$I$2:$J$4, 2, FALSE) * VLOOKUP($V46, Parametros!$K$2:$L$4, 2, FALSE))</f>
        <v/>
      </c>
      <c r="AA46" s="9" t="str">
        <f ca="1">IF(AND($T46&lt;&gt;"Cumplido", $Q46&lt;&gt;"", $R46=""), IF($Q46-TODAY()&lt;=Parametros!$M$2, IF($Q46-TODAY()&gt;=0, "Sí", "Vencido"), "No"), IF(AND($T46&lt;&gt;"Cumplido", $Q46&lt;&gt;"", $R46&lt;&gt;""), IF($R46&gt;$Q46, "Incumplido", "Cumplido en plazo"), ""))</f>
        <v>No</v>
      </c>
      <c r="AB46" s="9"/>
      <c r="AC46" s="9"/>
      <c r="AD46" s="13"/>
      <c r="AE46" s="13"/>
      <c r="AF46" s="13"/>
      <c r="AG46" s="13"/>
      <c r="AH46" s="13"/>
      <c r="AI46" s="11"/>
      <c r="AJ46" s="67"/>
    </row>
    <row r="47" spans="1:36" s="8" customFormat="1" ht="260.25" customHeight="1" thickBot="1" x14ac:dyDescent="0.35">
      <c r="A47" s="68" t="s">
        <v>43</v>
      </c>
      <c r="B47" s="69" t="s">
        <v>68</v>
      </c>
      <c r="C47" s="70" t="s">
        <v>298</v>
      </c>
      <c r="D47" s="90" t="s">
        <v>370</v>
      </c>
      <c r="E47" s="71" t="s">
        <v>150</v>
      </c>
      <c r="F47" s="70" t="s">
        <v>334</v>
      </c>
      <c r="G47" s="72" t="s">
        <v>155</v>
      </c>
      <c r="H47" s="86" t="s">
        <v>293</v>
      </c>
      <c r="I47" s="70" t="s">
        <v>250</v>
      </c>
      <c r="J47" s="69" t="s">
        <v>119</v>
      </c>
      <c r="K47" s="73">
        <v>1</v>
      </c>
      <c r="L47" s="74" t="s">
        <v>335</v>
      </c>
      <c r="M47" s="69" t="s">
        <v>79</v>
      </c>
      <c r="N47" s="69" t="s">
        <v>95</v>
      </c>
      <c r="O47" s="69" t="s">
        <v>104</v>
      </c>
      <c r="P47" s="75">
        <v>45922</v>
      </c>
      <c r="Q47" s="75">
        <v>46022</v>
      </c>
      <c r="R47" s="76"/>
      <c r="S47" s="77"/>
      <c r="T47" s="78"/>
      <c r="U47" s="77"/>
      <c r="V47" s="77"/>
      <c r="W47" s="77"/>
      <c r="X47" s="77"/>
      <c r="Y47" s="79">
        <f t="shared" ca="1" si="0"/>
        <v>0</v>
      </c>
      <c r="Z47" s="79" t="str">
        <f>IF(OR($U47="", $V47=""), "", VLOOKUP($U47, Parametros!$I$2:$J$4, 2, FALSE) * VLOOKUP($V47, Parametros!$K$2:$L$4, 2, FALSE))</f>
        <v/>
      </c>
      <c r="AA47" s="77" t="str">
        <f ca="1">IF(AND($T47&lt;&gt;"Cumplido", $Q47&lt;&gt;"", $R47=""), IF($Q47-TODAY()&lt;=Parametros!$M$2, IF($Q47-TODAY()&gt;=0, "Sí", "Vencido"), "No"), IF(AND($T47&lt;&gt;"Cumplido", $Q47&lt;&gt;"", $R47&lt;&gt;""), IF($R47&gt;$Q47, "Incumplido", "Cumplido en plazo"), ""))</f>
        <v>No</v>
      </c>
      <c r="AB47" s="77"/>
      <c r="AC47" s="77"/>
      <c r="AD47" s="80"/>
      <c r="AE47" s="80"/>
      <c r="AF47" s="80"/>
      <c r="AG47" s="80"/>
      <c r="AH47" s="80"/>
      <c r="AI47" s="78"/>
      <c r="AJ47" s="81"/>
    </row>
    <row r="48" spans="1:36" s="14" customFormat="1" ht="69.75" customHeight="1" x14ac:dyDescent="0.3">
      <c r="A48" s="14" t="s">
        <v>43</v>
      </c>
      <c r="P48" s="15"/>
      <c r="Q48" s="15"/>
      <c r="R48" s="15"/>
      <c r="T48" s="16"/>
      <c r="Y48" s="17" t="str">
        <f t="shared" ref="Y48:Y52" ca="1" si="1">IF(AND($R48="", $Q48&lt;&gt;""), MAX(0, TODAY()-$Q48), IF(AND($R48&lt;&gt;"", $Q48&lt;&gt;""), MAX(0, $R48-$Q48), ""))</f>
        <v/>
      </c>
      <c r="Z48" s="17" t="str">
        <f>IF(OR($U48="", $V48=""), "", VLOOKUP($U48, Parametros!$I$2:$J$4, 2, FALSE) * VLOOKUP($V48, Parametros!$K$2:$L$4, 2, FALSE))</f>
        <v/>
      </c>
      <c r="AA48" s="14" t="str">
        <f ca="1">IF(AND($T48&lt;&gt;"Cumplido", $Q48&lt;&gt;"", $R48=""), IF($Q48-TODAY()&lt;=Parametros!$M$2, IF($Q48-TODAY()&gt;=0, "Sí", "Vencido"), "No"), IF(AND($T48&lt;&gt;"Cumplido", $Q48&lt;&gt;"", $R48&lt;&gt;""), IF($R48&gt;$Q48, "Incumplido", "Cumplido en plazo"), ""))</f>
        <v/>
      </c>
      <c r="AI48" s="16"/>
    </row>
    <row r="49" spans="16:35" s="14" customFormat="1" x14ac:dyDescent="0.3">
      <c r="P49" s="15"/>
      <c r="Q49" s="15"/>
      <c r="R49" s="15"/>
      <c r="T49" s="16"/>
      <c r="Y49" s="17" t="str">
        <f t="shared" ca="1" si="1"/>
        <v/>
      </c>
      <c r="Z49" s="17" t="str">
        <f>IF(OR($U49="", $V49=""), "", VLOOKUP($U49, Parametros!$I$2:$J$4, 2, FALSE) * VLOOKUP($V49, Parametros!$K$2:$L$4, 2, FALSE))</f>
        <v/>
      </c>
      <c r="AA49" s="14" t="str">
        <f ca="1">IF(AND($T49&lt;&gt;"Cumplido", $Q49&lt;&gt;"", $R49=""), IF($Q49-TODAY()&lt;=Parametros!$M$2, IF($Q49-TODAY()&gt;=0, "Sí", "Vencido"), "No"), IF(AND($T49&lt;&gt;"Cumplido", $Q49&lt;&gt;"", $R49&lt;&gt;""), IF($R49&gt;$Q49, "Incumplido", "Cumplido en plazo"), ""))</f>
        <v/>
      </c>
      <c r="AI49" s="16"/>
    </row>
    <row r="50" spans="16:35" s="14" customFormat="1" x14ac:dyDescent="0.3">
      <c r="P50" s="15"/>
      <c r="Q50" s="15"/>
      <c r="R50" s="15"/>
      <c r="T50" s="16"/>
      <c r="Y50" s="17" t="str">
        <f t="shared" ca="1" si="1"/>
        <v/>
      </c>
      <c r="Z50" s="17" t="str">
        <f>IF(OR($U50="", $V50=""), "", VLOOKUP($U50, Parametros!$I$2:$J$4, 2, FALSE) * VLOOKUP($V50, Parametros!$K$2:$L$4, 2, FALSE))</f>
        <v/>
      </c>
      <c r="AA50" s="14" t="str">
        <f ca="1">IF(AND($T50&lt;&gt;"Cumplido", $Q50&lt;&gt;"", $R50=""), IF($Q50-TODAY()&lt;=Parametros!$M$2, IF($Q50-TODAY()&gt;=0, "Sí", "Vencido"), "No"), IF(AND($T50&lt;&gt;"Cumplido", $Q50&lt;&gt;"", $R50&lt;&gt;""), IF($R50&gt;$Q50, "Incumplido", "Cumplido en plazo"), ""))</f>
        <v/>
      </c>
      <c r="AI50" s="16"/>
    </row>
    <row r="51" spans="16:35" s="14" customFormat="1" x14ac:dyDescent="0.3">
      <c r="P51" s="15"/>
      <c r="Q51" s="15"/>
      <c r="R51" s="15"/>
      <c r="T51" s="16"/>
      <c r="Y51" s="17" t="str">
        <f t="shared" ca="1" si="1"/>
        <v/>
      </c>
      <c r="Z51" s="17" t="str">
        <f>IF(OR($U51="", $V51=""), "", VLOOKUP($U51, Parametros!$I$2:$J$4, 2, FALSE) * VLOOKUP($V51, Parametros!$K$2:$L$4, 2, FALSE))</f>
        <v/>
      </c>
      <c r="AA51" s="14" t="str">
        <f ca="1">IF(AND($T51&lt;&gt;"Cumplido", $Q51&lt;&gt;"", $R51=""), IF($Q51-TODAY()&lt;=Parametros!$M$2, IF($Q51-TODAY()&gt;=0, "Sí", "Vencido"), "No"), IF(AND($T51&lt;&gt;"Cumplido", $Q51&lt;&gt;"", $R51&lt;&gt;""), IF($R51&gt;$Q51, "Incumplido", "Cumplido en plazo"), ""))</f>
        <v/>
      </c>
      <c r="AI51" s="16"/>
    </row>
    <row r="52" spans="16:35" s="14" customFormat="1" x14ac:dyDescent="0.3">
      <c r="P52" s="15"/>
      <c r="Q52" s="15"/>
      <c r="R52" s="15"/>
      <c r="T52" s="16"/>
      <c r="Y52" s="17" t="str">
        <f t="shared" ca="1" si="1"/>
        <v/>
      </c>
      <c r="Z52" s="17" t="str">
        <f>IF(OR($U52="", $V52=""), "", VLOOKUP($U52, Parametros!$I$2:$J$4, 2, FALSE) * VLOOKUP($V52, Parametros!$K$2:$L$4, 2, FALSE))</f>
        <v/>
      </c>
      <c r="AA52" s="14" t="str">
        <f ca="1">IF(AND($T52&lt;&gt;"Cumplido", $Q52&lt;&gt;"", $R52=""), IF($Q52-TODAY()&lt;=Parametros!$M$2, IF($Q52-TODAY()&gt;=0, "Sí", "Vencido"), "No"), IF(AND($T52&lt;&gt;"Cumplido", $Q52&lt;&gt;"", $R52&lt;&gt;""), IF($R52&gt;$Q52, "Incumplido", "Cumplido en plazo"), ""))</f>
        <v/>
      </c>
      <c r="AI52" s="16"/>
    </row>
    <row r="53" spans="16:35" s="14" customFormat="1" x14ac:dyDescent="0.3">
      <c r="P53" s="15"/>
      <c r="Q53" s="15"/>
      <c r="R53" s="15"/>
      <c r="T53" s="16"/>
      <c r="Y53" s="17" t="str">
        <f t="shared" ref="Y53:Y92" ca="1" si="2">IF(AND($R53="", $Q53&lt;&gt;""), MAX(0, TODAY()-$Q53), IF(AND($R53&lt;&gt;"", $Q53&lt;&gt;""), MAX(0, $R53-$Q53), ""))</f>
        <v/>
      </c>
      <c r="Z53" s="17" t="str">
        <f>IF(OR($U53="", $V53=""), "", VLOOKUP($U53, Parametros!$I$2:$J$4, 2, FALSE) * VLOOKUP($V53, Parametros!$K$2:$L$4, 2, FALSE))</f>
        <v/>
      </c>
      <c r="AA53" s="14" t="str">
        <f ca="1">IF(AND($T53&lt;&gt;"Cumplido", $Q53&lt;&gt;"", $R53=""), IF($Q53-TODAY()&lt;=Parametros!$M$2, IF($Q53-TODAY()&gt;=0, "Sí", "Vencido"), "No"), IF(AND($T53&lt;&gt;"Cumplido", $Q53&lt;&gt;"", $R53&lt;&gt;""), IF($R53&gt;$Q53, "Incumplido", "Cumplido en plazo"), ""))</f>
        <v/>
      </c>
      <c r="AI53" s="16"/>
    </row>
    <row r="54" spans="16:35" s="14" customFormat="1" x14ac:dyDescent="0.3">
      <c r="P54" s="15"/>
      <c r="Q54" s="15"/>
      <c r="R54" s="15"/>
      <c r="T54" s="16"/>
      <c r="Y54" s="17" t="str">
        <f t="shared" ca="1" si="2"/>
        <v/>
      </c>
      <c r="Z54" s="17" t="str">
        <f>IF(OR($U54="", $V54=""), "", VLOOKUP($U54, Parametros!$I$2:$J$4, 2, FALSE) * VLOOKUP($V54, Parametros!$K$2:$L$4, 2, FALSE))</f>
        <v/>
      </c>
      <c r="AA54" s="14" t="str">
        <f ca="1">IF(AND($T54&lt;&gt;"Cumplido", $Q54&lt;&gt;"", $R54=""), IF($Q54-TODAY()&lt;=Parametros!$M$2, IF($Q54-TODAY()&gt;=0, "Sí", "Vencido"), "No"), IF(AND($T54&lt;&gt;"Cumplido", $Q54&lt;&gt;"", $R54&lt;&gt;""), IF($R54&gt;$Q54, "Incumplido", "Cumplido en plazo"), ""))</f>
        <v/>
      </c>
      <c r="AI54" s="16"/>
    </row>
    <row r="55" spans="16:35" s="14" customFormat="1" x14ac:dyDescent="0.3">
      <c r="P55" s="15"/>
      <c r="Q55" s="15"/>
      <c r="R55" s="15"/>
      <c r="T55" s="16"/>
      <c r="Y55" s="17" t="str">
        <f t="shared" ca="1" si="2"/>
        <v/>
      </c>
      <c r="Z55" s="17" t="str">
        <f>IF(OR($U55="", $V55=""), "", VLOOKUP($U55, Parametros!$I$2:$J$4, 2, FALSE) * VLOOKUP($V55, Parametros!$K$2:$L$4, 2, FALSE))</f>
        <v/>
      </c>
      <c r="AA55" s="14" t="str">
        <f ca="1">IF(AND($T55&lt;&gt;"Cumplido", $Q55&lt;&gt;"", $R55=""), IF($Q55-TODAY()&lt;=Parametros!$M$2, IF($Q55-TODAY()&gt;=0, "Sí", "Vencido"), "No"), IF(AND($T55&lt;&gt;"Cumplido", $Q55&lt;&gt;"", $R55&lt;&gt;""), IF($R55&gt;$Q55, "Incumplido", "Cumplido en plazo"), ""))</f>
        <v/>
      </c>
      <c r="AI55" s="16"/>
    </row>
    <row r="56" spans="16:35" s="14" customFormat="1" x14ac:dyDescent="0.3">
      <c r="P56" s="15"/>
      <c r="Q56" s="15"/>
      <c r="R56" s="15"/>
      <c r="T56" s="16"/>
      <c r="Y56" s="17" t="str">
        <f t="shared" ca="1" si="2"/>
        <v/>
      </c>
      <c r="Z56" s="17" t="str">
        <f>IF(OR($U56="", $V56=""), "", VLOOKUP($U56, Parametros!$I$2:$J$4, 2, FALSE) * VLOOKUP($V56, Parametros!$K$2:$L$4, 2, FALSE))</f>
        <v/>
      </c>
      <c r="AA56" s="14" t="str">
        <f ca="1">IF(AND($T56&lt;&gt;"Cumplido", $Q56&lt;&gt;"", $R56=""), IF($Q56-TODAY()&lt;=Parametros!$M$2, IF($Q56-TODAY()&gt;=0, "Sí", "Vencido"), "No"), IF(AND($T56&lt;&gt;"Cumplido", $Q56&lt;&gt;"", $R56&lt;&gt;""), IF($R56&gt;$Q56, "Incumplido", "Cumplido en plazo"), ""))</f>
        <v/>
      </c>
      <c r="AI56" s="16"/>
    </row>
    <row r="57" spans="16:35" s="14" customFormat="1" x14ac:dyDescent="0.3">
      <c r="P57" s="15"/>
      <c r="Q57" s="15"/>
      <c r="R57" s="15"/>
      <c r="T57" s="16"/>
      <c r="Y57" s="17" t="str">
        <f t="shared" ca="1" si="2"/>
        <v/>
      </c>
      <c r="Z57" s="17" t="str">
        <f>IF(OR($U57="", $V57=""), "", VLOOKUP($U57, Parametros!$I$2:$J$4, 2, FALSE) * VLOOKUP($V57, Parametros!$K$2:$L$4, 2, FALSE))</f>
        <v/>
      </c>
      <c r="AA57" s="14" t="str">
        <f ca="1">IF(AND($T57&lt;&gt;"Cumplido", $Q57&lt;&gt;"", $R57=""), IF($Q57-TODAY()&lt;=Parametros!$M$2, IF($Q57-TODAY()&gt;=0, "Sí", "Vencido"), "No"), IF(AND($T57&lt;&gt;"Cumplido", $Q57&lt;&gt;"", $R57&lt;&gt;""), IF($R57&gt;$Q57, "Incumplido", "Cumplido en plazo"), ""))</f>
        <v/>
      </c>
      <c r="AI57" s="16"/>
    </row>
    <row r="58" spans="16:35" s="14" customFormat="1" x14ac:dyDescent="0.3">
      <c r="P58" s="15"/>
      <c r="Q58" s="15"/>
      <c r="R58" s="15"/>
      <c r="T58" s="16"/>
      <c r="Y58" s="17" t="str">
        <f t="shared" ca="1" si="2"/>
        <v/>
      </c>
      <c r="Z58" s="17" t="str">
        <f>IF(OR($U58="", $V58=""), "", VLOOKUP($U58, Parametros!$I$2:$J$4, 2, FALSE) * VLOOKUP($V58, Parametros!$K$2:$L$4, 2, FALSE))</f>
        <v/>
      </c>
      <c r="AA58" s="14" t="str">
        <f ca="1">IF(AND($T58&lt;&gt;"Cumplido", $Q58&lt;&gt;"", $R58=""), IF($Q58-TODAY()&lt;=Parametros!$M$2, IF($Q58-TODAY()&gt;=0, "Sí", "Vencido"), "No"), IF(AND($T58&lt;&gt;"Cumplido", $Q58&lt;&gt;"", $R58&lt;&gt;""), IF($R58&gt;$Q58, "Incumplido", "Cumplido en plazo"), ""))</f>
        <v/>
      </c>
      <c r="AI58" s="16"/>
    </row>
    <row r="59" spans="16:35" s="14" customFormat="1" x14ac:dyDescent="0.3">
      <c r="P59" s="15"/>
      <c r="Q59" s="15"/>
      <c r="R59" s="15"/>
      <c r="T59" s="16"/>
      <c r="Y59" s="17" t="str">
        <f t="shared" ca="1" si="2"/>
        <v/>
      </c>
      <c r="Z59" s="17" t="str">
        <f>IF(OR($U59="", $V59=""), "", VLOOKUP($U59, Parametros!$I$2:$J$4, 2, FALSE) * VLOOKUP($V59, Parametros!$K$2:$L$4, 2, FALSE))</f>
        <v/>
      </c>
      <c r="AA59" s="14" t="str">
        <f ca="1">IF(AND($T59&lt;&gt;"Cumplido", $Q59&lt;&gt;"", $R59=""), IF($Q59-TODAY()&lt;=Parametros!$M$2, IF($Q59-TODAY()&gt;=0, "Sí", "Vencido"), "No"), IF(AND($T59&lt;&gt;"Cumplido", $Q59&lt;&gt;"", $R59&lt;&gt;""), IF($R59&gt;$Q59, "Incumplido", "Cumplido en plazo"), ""))</f>
        <v/>
      </c>
      <c r="AI59" s="16"/>
    </row>
    <row r="60" spans="16:35" s="14" customFormat="1" x14ac:dyDescent="0.3">
      <c r="P60" s="15"/>
      <c r="Q60" s="15"/>
      <c r="R60" s="15"/>
      <c r="T60" s="16"/>
      <c r="Y60" s="17" t="str">
        <f t="shared" ca="1" si="2"/>
        <v/>
      </c>
      <c r="Z60" s="17" t="str">
        <f>IF(OR($U60="", $V60=""), "", VLOOKUP($U60, Parametros!$I$2:$J$4, 2, FALSE) * VLOOKUP($V60, Parametros!$K$2:$L$4, 2, FALSE))</f>
        <v/>
      </c>
      <c r="AA60" s="14" t="str">
        <f ca="1">IF(AND($T60&lt;&gt;"Cumplido", $Q60&lt;&gt;"", $R60=""), IF($Q60-TODAY()&lt;=Parametros!$M$2, IF($Q60-TODAY()&gt;=0, "Sí", "Vencido"), "No"), IF(AND($T60&lt;&gt;"Cumplido", $Q60&lt;&gt;"", $R60&lt;&gt;""), IF($R60&gt;$Q60, "Incumplido", "Cumplido en plazo"), ""))</f>
        <v/>
      </c>
      <c r="AI60" s="16"/>
    </row>
    <row r="61" spans="16:35" s="14" customFormat="1" x14ac:dyDescent="0.3">
      <c r="P61" s="15"/>
      <c r="Q61" s="15"/>
      <c r="R61" s="15"/>
      <c r="T61" s="16"/>
      <c r="Y61" s="17" t="str">
        <f t="shared" ca="1" si="2"/>
        <v/>
      </c>
      <c r="Z61" s="17" t="str">
        <f>IF(OR($U61="", $V61=""), "", VLOOKUP($U61, Parametros!$I$2:$J$4, 2, FALSE) * VLOOKUP($V61, Parametros!$K$2:$L$4, 2, FALSE))</f>
        <v/>
      </c>
      <c r="AA61" s="14" t="str">
        <f ca="1">IF(AND($T61&lt;&gt;"Cumplido", $Q61&lt;&gt;"", $R61=""), IF($Q61-TODAY()&lt;=Parametros!$M$2, IF($Q61-TODAY()&gt;=0, "Sí", "Vencido"), "No"), IF(AND($T61&lt;&gt;"Cumplido", $Q61&lt;&gt;"", $R61&lt;&gt;""), IF($R61&gt;$Q61, "Incumplido", "Cumplido en plazo"), ""))</f>
        <v/>
      </c>
      <c r="AI61" s="16"/>
    </row>
    <row r="62" spans="16:35" s="14" customFormat="1" x14ac:dyDescent="0.3">
      <c r="P62" s="15"/>
      <c r="Q62" s="15"/>
      <c r="R62" s="15"/>
      <c r="T62" s="16"/>
      <c r="Y62" s="17" t="str">
        <f t="shared" ca="1" si="2"/>
        <v/>
      </c>
      <c r="Z62" s="17" t="str">
        <f>IF(OR($U62="", $V62=""), "", VLOOKUP($U62, Parametros!$I$2:$J$4, 2, FALSE) * VLOOKUP($V62, Parametros!$K$2:$L$4, 2, FALSE))</f>
        <v/>
      </c>
      <c r="AA62" s="14" t="str">
        <f ca="1">IF(AND($T62&lt;&gt;"Cumplido", $Q62&lt;&gt;"", $R62=""), IF($Q62-TODAY()&lt;=Parametros!$M$2, IF($Q62-TODAY()&gt;=0, "Sí", "Vencido"), "No"), IF(AND($T62&lt;&gt;"Cumplido", $Q62&lt;&gt;"", $R62&lt;&gt;""), IF($R62&gt;$Q62, "Incumplido", "Cumplido en plazo"), ""))</f>
        <v/>
      </c>
      <c r="AI62" s="16"/>
    </row>
    <row r="63" spans="16:35" s="14" customFormat="1" x14ac:dyDescent="0.3">
      <c r="P63" s="15"/>
      <c r="Q63" s="15"/>
      <c r="R63" s="15"/>
      <c r="T63" s="16"/>
      <c r="Y63" s="17" t="str">
        <f t="shared" ca="1" si="2"/>
        <v/>
      </c>
      <c r="Z63" s="17" t="str">
        <f>IF(OR($U63="", $V63=""), "", VLOOKUP($U63, Parametros!$I$2:$J$4, 2, FALSE) * VLOOKUP($V63, Parametros!$K$2:$L$4, 2, FALSE))</f>
        <v/>
      </c>
      <c r="AA63" s="14" t="str">
        <f ca="1">IF(AND($T63&lt;&gt;"Cumplido", $Q63&lt;&gt;"", $R63=""), IF($Q63-TODAY()&lt;=Parametros!$M$2, IF($Q63-TODAY()&gt;=0, "Sí", "Vencido"), "No"), IF(AND($T63&lt;&gt;"Cumplido", $Q63&lt;&gt;"", $R63&lt;&gt;""), IF($R63&gt;$Q63, "Incumplido", "Cumplido en plazo"), ""))</f>
        <v/>
      </c>
      <c r="AI63" s="16"/>
    </row>
    <row r="64" spans="16:35" s="14" customFormat="1" x14ac:dyDescent="0.3">
      <c r="P64" s="15"/>
      <c r="Q64" s="15"/>
      <c r="R64" s="15"/>
      <c r="T64" s="16"/>
      <c r="Y64" s="17" t="str">
        <f t="shared" ca="1" si="2"/>
        <v/>
      </c>
      <c r="Z64" s="17" t="str">
        <f>IF(OR($U64="", $V64=""), "", VLOOKUP($U64, Parametros!$I$2:$J$4, 2, FALSE) * VLOOKUP($V64, Parametros!$K$2:$L$4, 2, FALSE))</f>
        <v/>
      </c>
      <c r="AA64" s="14" t="str">
        <f ca="1">IF(AND($T64&lt;&gt;"Cumplido", $Q64&lt;&gt;"", $R64=""), IF($Q64-TODAY()&lt;=Parametros!$M$2, IF($Q64-TODAY()&gt;=0, "Sí", "Vencido"), "No"), IF(AND($T64&lt;&gt;"Cumplido", $Q64&lt;&gt;"", $R64&lt;&gt;""), IF($R64&gt;$Q64, "Incumplido", "Cumplido en plazo"), ""))</f>
        <v/>
      </c>
      <c r="AI64" s="16"/>
    </row>
    <row r="65" spans="16:35" s="14" customFormat="1" x14ac:dyDescent="0.3">
      <c r="P65" s="15"/>
      <c r="Q65" s="15"/>
      <c r="R65" s="15"/>
      <c r="T65" s="16"/>
      <c r="Y65" s="17" t="str">
        <f t="shared" ca="1" si="2"/>
        <v/>
      </c>
      <c r="Z65" s="17" t="str">
        <f>IF(OR($U65="", $V65=""), "", VLOOKUP($U65, Parametros!$I$2:$J$4, 2, FALSE) * VLOOKUP($V65, Parametros!$K$2:$L$4, 2, FALSE))</f>
        <v/>
      </c>
      <c r="AA65" s="14" t="str">
        <f ca="1">IF(AND($T65&lt;&gt;"Cumplido", $Q65&lt;&gt;"", $R65=""), IF($Q65-TODAY()&lt;=Parametros!$M$2, IF($Q65-TODAY()&gt;=0, "Sí", "Vencido"), "No"), IF(AND($T65&lt;&gt;"Cumplido", $Q65&lt;&gt;"", $R65&lt;&gt;""), IF($R65&gt;$Q65, "Incumplido", "Cumplido en plazo"), ""))</f>
        <v/>
      </c>
      <c r="AI65" s="16"/>
    </row>
    <row r="66" spans="16:35" s="14" customFormat="1" x14ac:dyDescent="0.3">
      <c r="P66" s="15"/>
      <c r="Q66" s="15"/>
      <c r="R66" s="15"/>
      <c r="T66" s="16"/>
      <c r="Y66" s="17" t="str">
        <f t="shared" ca="1" si="2"/>
        <v/>
      </c>
      <c r="Z66" s="17" t="str">
        <f>IF(OR($U66="", $V66=""), "", VLOOKUP($U66, Parametros!$I$2:$J$4, 2, FALSE) * VLOOKUP($V66, Parametros!$K$2:$L$4, 2, FALSE))</f>
        <v/>
      </c>
      <c r="AA66" s="14" t="str">
        <f ca="1">IF(AND($T66&lt;&gt;"Cumplido", $Q66&lt;&gt;"", $R66=""), IF($Q66-TODAY()&lt;=Parametros!$M$2, IF($Q66-TODAY()&gt;=0, "Sí", "Vencido"), "No"), IF(AND($T66&lt;&gt;"Cumplido", $Q66&lt;&gt;"", $R66&lt;&gt;""), IF($R66&gt;$Q66, "Incumplido", "Cumplido en plazo"), ""))</f>
        <v/>
      </c>
      <c r="AI66" s="16"/>
    </row>
    <row r="67" spans="16:35" s="14" customFormat="1" x14ac:dyDescent="0.3">
      <c r="P67" s="15"/>
      <c r="Q67" s="15"/>
      <c r="R67" s="15"/>
      <c r="T67" s="16"/>
      <c r="Y67" s="17" t="str">
        <f t="shared" ca="1" si="2"/>
        <v/>
      </c>
      <c r="Z67" s="17" t="str">
        <f>IF(OR($U67="", $V67=""), "", VLOOKUP($U67, Parametros!$I$2:$J$4, 2, FALSE) * VLOOKUP($V67, Parametros!$K$2:$L$4, 2, FALSE))</f>
        <v/>
      </c>
      <c r="AA67" s="14" t="str">
        <f ca="1">IF(AND($T67&lt;&gt;"Cumplido", $Q67&lt;&gt;"", $R67=""), IF($Q67-TODAY()&lt;=Parametros!$M$2, IF($Q67-TODAY()&gt;=0, "Sí", "Vencido"), "No"), IF(AND($T67&lt;&gt;"Cumplido", $Q67&lt;&gt;"", $R67&lt;&gt;""), IF($R67&gt;$Q67, "Incumplido", "Cumplido en plazo"), ""))</f>
        <v/>
      </c>
      <c r="AI67" s="16"/>
    </row>
    <row r="68" spans="16:35" s="14" customFormat="1" x14ac:dyDescent="0.3">
      <c r="P68" s="15"/>
      <c r="Q68" s="15"/>
      <c r="R68" s="15"/>
      <c r="T68" s="16"/>
      <c r="Y68" s="17" t="str">
        <f t="shared" ca="1" si="2"/>
        <v/>
      </c>
      <c r="Z68" s="17" t="str">
        <f>IF(OR($U68="", $V68=""), "", VLOOKUP($U68, Parametros!$I$2:$J$4, 2, FALSE) * VLOOKUP($V68, Parametros!$K$2:$L$4, 2, FALSE))</f>
        <v/>
      </c>
      <c r="AA68" s="14" t="str">
        <f ca="1">IF(AND($T68&lt;&gt;"Cumplido", $Q68&lt;&gt;"", $R68=""), IF($Q68-TODAY()&lt;=Parametros!$M$2, IF($Q68-TODAY()&gt;=0, "Sí", "Vencido"), "No"), IF(AND($T68&lt;&gt;"Cumplido", $Q68&lt;&gt;"", $R68&lt;&gt;""), IF($R68&gt;$Q68, "Incumplido", "Cumplido en plazo"), ""))</f>
        <v/>
      </c>
      <c r="AI68" s="16"/>
    </row>
    <row r="69" spans="16:35" s="14" customFormat="1" x14ac:dyDescent="0.3">
      <c r="P69" s="15"/>
      <c r="Q69" s="15"/>
      <c r="R69" s="15"/>
      <c r="T69" s="16"/>
      <c r="Y69" s="17" t="str">
        <f t="shared" ca="1" si="2"/>
        <v/>
      </c>
      <c r="Z69" s="17" t="str">
        <f>IF(OR($U69="", $V69=""), "", VLOOKUP($U69, Parametros!$I$2:$J$4, 2, FALSE) * VLOOKUP($V69, Parametros!$K$2:$L$4, 2, FALSE))</f>
        <v/>
      </c>
      <c r="AA69" s="14" t="str">
        <f ca="1">IF(AND($T69&lt;&gt;"Cumplido", $Q69&lt;&gt;"", $R69=""), IF($Q69-TODAY()&lt;=Parametros!$M$2, IF($Q69-TODAY()&gt;=0, "Sí", "Vencido"), "No"), IF(AND($T69&lt;&gt;"Cumplido", $Q69&lt;&gt;"", $R69&lt;&gt;""), IF($R69&gt;$Q69, "Incumplido", "Cumplido en plazo"), ""))</f>
        <v/>
      </c>
      <c r="AI69" s="16"/>
    </row>
    <row r="70" spans="16:35" s="14" customFormat="1" x14ac:dyDescent="0.3">
      <c r="P70" s="15"/>
      <c r="Q70" s="15"/>
      <c r="R70" s="15"/>
      <c r="T70" s="16"/>
      <c r="Y70" s="17" t="str">
        <f t="shared" ca="1" si="2"/>
        <v/>
      </c>
      <c r="Z70" s="17" t="str">
        <f>IF(OR($U70="", $V70=""), "", VLOOKUP($U70, Parametros!$I$2:$J$4, 2, FALSE) * VLOOKUP($V70, Parametros!$K$2:$L$4, 2, FALSE))</f>
        <v/>
      </c>
      <c r="AA70" s="14" t="str">
        <f ca="1">IF(AND($T70&lt;&gt;"Cumplido", $Q70&lt;&gt;"", $R70=""), IF($Q70-TODAY()&lt;=Parametros!$M$2, IF($Q70-TODAY()&gt;=0, "Sí", "Vencido"), "No"), IF(AND($T70&lt;&gt;"Cumplido", $Q70&lt;&gt;"", $R70&lt;&gt;""), IF($R70&gt;$Q70, "Incumplido", "Cumplido en plazo"), ""))</f>
        <v/>
      </c>
      <c r="AI70" s="16"/>
    </row>
    <row r="71" spans="16:35" s="14" customFormat="1" x14ac:dyDescent="0.3">
      <c r="P71" s="15"/>
      <c r="Q71" s="15"/>
      <c r="R71" s="15"/>
      <c r="T71" s="16"/>
      <c r="Y71" s="17" t="str">
        <f t="shared" ca="1" si="2"/>
        <v/>
      </c>
      <c r="Z71" s="17" t="str">
        <f>IF(OR($U71="", $V71=""), "", VLOOKUP($U71, Parametros!$I$2:$J$4, 2, FALSE) * VLOOKUP($V71, Parametros!$K$2:$L$4, 2, FALSE))</f>
        <v/>
      </c>
      <c r="AA71" s="14" t="str">
        <f ca="1">IF(AND($T71&lt;&gt;"Cumplido", $Q71&lt;&gt;"", $R71=""), IF($Q71-TODAY()&lt;=Parametros!$M$2, IF($Q71-TODAY()&gt;=0, "Sí", "Vencido"), "No"), IF(AND($T71&lt;&gt;"Cumplido", $Q71&lt;&gt;"", $R71&lt;&gt;""), IF($R71&gt;$Q71, "Incumplido", "Cumplido en plazo"), ""))</f>
        <v/>
      </c>
      <c r="AI71" s="16"/>
    </row>
    <row r="72" spans="16:35" s="14" customFormat="1" x14ac:dyDescent="0.3">
      <c r="P72" s="15"/>
      <c r="Q72" s="15"/>
      <c r="R72" s="15"/>
      <c r="T72" s="16"/>
      <c r="Y72" s="17" t="str">
        <f t="shared" ca="1" si="2"/>
        <v/>
      </c>
      <c r="Z72" s="17" t="str">
        <f>IF(OR($U72="", $V72=""), "", VLOOKUP($U72, Parametros!$I$2:$J$4, 2, FALSE) * VLOOKUP($V72, Parametros!$K$2:$L$4, 2, FALSE))</f>
        <v/>
      </c>
      <c r="AA72" s="14" t="str">
        <f ca="1">IF(AND($T72&lt;&gt;"Cumplido", $Q72&lt;&gt;"", $R72=""), IF($Q72-TODAY()&lt;=Parametros!$M$2, IF($Q72-TODAY()&gt;=0, "Sí", "Vencido"), "No"), IF(AND($T72&lt;&gt;"Cumplido", $Q72&lt;&gt;"", $R72&lt;&gt;""), IF($R72&gt;$Q72, "Incumplido", "Cumplido en plazo"), ""))</f>
        <v/>
      </c>
      <c r="AI72" s="16"/>
    </row>
    <row r="73" spans="16:35" s="14" customFormat="1" x14ac:dyDescent="0.3">
      <c r="P73" s="15"/>
      <c r="Q73" s="15"/>
      <c r="R73" s="15"/>
      <c r="T73" s="16"/>
      <c r="Y73" s="17" t="str">
        <f t="shared" ca="1" si="2"/>
        <v/>
      </c>
      <c r="Z73" s="17" t="str">
        <f>IF(OR($U73="", $V73=""), "", VLOOKUP($U73, Parametros!$I$2:$J$4, 2, FALSE) * VLOOKUP($V73, Parametros!$K$2:$L$4, 2, FALSE))</f>
        <v/>
      </c>
      <c r="AA73" s="14" t="str">
        <f ca="1">IF(AND($T73&lt;&gt;"Cumplido", $Q73&lt;&gt;"", $R73=""), IF($Q73-TODAY()&lt;=Parametros!$M$2, IF($Q73-TODAY()&gt;=0, "Sí", "Vencido"), "No"), IF(AND($T73&lt;&gt;"Cumplido", $Q73&lt;&gt;"", $R73&lt;&gt;""), IF($R73&gt;$Q73, "Incumplido", "Cumplido en plazo"), ""))</f>
        <v/>
      </c>
      <c r="AI73" s="16"/>
    </row>
    <row r="74" spans="16:35" s="14" customFormat="1" x14ac:dyDescent="0.3">
      <c r="P74" s="15"/>
      <c r="Q74" s="15"/>
      <c r="R74" s="15"/>
      <c r="T74" s="16"/>
      <c r="Y74" s="17" t="str">
        <f t="shared" ca="1" si="2"/>
        <v/>
      </c>
      <c r="Z74" s="17" t="str">
        <f>IF(OR($U74="", $V74=""), "", VLOOKUP($U74, Parametros!$I$2:$J$4, 2, FALSE) * VLOOKUP($V74, Parametros!$K$2:$L$4, 2, FALSE))</f>
        <v/>
      </c>
      <c r="AA74" s="14" t="str">
        <f ca="1">IF(AND($T74&lt;&gt;"Cumplido", $Q74&lt;&gt;"", $R74=""), IF($Q74-TODAY()&lt;=Parametros!$M$2, IF($Q74-TODAY()&gt;=0, "Sí", "Vencido"), "No"), IF(AND($T74&lt;&gt;"Cumplido", $Q74&lt;&gt;"", $R74&lt;&gt;""), IF($R74&gt;$Q74, "Incumplido", "Cumplido en plazo"), ""))</f>
        <v/>
      </c>
      <c r="AI74" s="16"/>
    </row>
    <row r="75" spans="16:35" s="14" customFormat="1" x14ac:dyDescent="0.3">
      <c r="P75" s="15"/>
      <c r="Q75" s="15"/>
      <c r="R75" s="15"/>
      <c r="T75" s="16"/>
      <c r="Y75" s="17" t="str">
        <f t="shared" ca="1" si="2"/>
        <v/>
      </c>
      <c r="Z75" s="17" t="str">
        <f>IF(OR($U75="", $V75=""), "", VLOOKUP($U75, Parametros!$I$2:$J$4, 2, FALSE) * VLOOKUP($V75, Parametros!$K$2:$L$4, 2, FALSE))</f>
        <v/>
      </c>
      <c r="AA75" s="14" t="str">
        <f ca="1">IF(AND($T75&lt;&gt;"Cumplido", $Q75&lt;&gt;"", $R75=""), IF($Q75-TODAY()&lt;=Parametros!$M$2, IF($Q75-TODAY()&gt;=0, "Sí", "Vencido"), "No"), IF(AND($T75&lt;&gt;"Cumplido", $Q75&lt;&gt;"", $R75&lt;&gt;""), IF($R75&gt;$Q75, "Incumplido", "Cumplido en plazo"), ""))</f>
        <v/>
      </c>
      <c r="AI75" s="16"/>
    </row>
    <row r="76" spans="16:35" s="14" customFormat="1" x14ac:dyDescent="0.3">
      <c r="P76" s="15"/>
      <c r="Q76" s="15"/>
      <c r="R76" s="15"/>
      <c r="T76" s="16"/>
      <c r="Y76" s="17" t="str">
        <f t="shared" ca="1" si="2"/>
        <v/>
      </c>
      <c r="Z76" s="17" t="str">
        <f>IF(OR($U76="", $V76=""), "", VLOOKUP($U76, Parametros!$I$2:$J$4, 2, FALSE) * VLOOKUP($V76, Parametros!$K$2:$L$4, 2, FALSE))</f>
        <v/>
      </c>
      <c r="AA76" s="14" t="str">
        <f ca="1">IF(AND($T76&lt;&gt;"Cumplido", $Q76&lt;&gt;"", $R76=""), IF($Q76-TODAY()&lt;=Parametros!$M$2, IF($Q76-TODAY()&gt;=0, "Sí", "Vencido"), "No"), IF(AND($T76&lt;&gt;"Cumplido", $Q76&lt;&gt;"", $R76&lt;&gt;""), IF($R76&gt;$Q76, "Incumplido", "Cumplido en plazo"), ""))</f>
        <v/>
      </c>
      <c r="AI76" s="16"/>
    </row>
    <row r="77" spans="16:35" s="14" customFormat="1" x14ac:dyDescent="0.3">
      <c r="P77" s="15"/>
      <c r="Q77" s="15"/>
      <c r="R77" s="15"/>
      <c r="T77" s="16"/>
      <c r="Y77" s="17" t="str">
        <f t="shared" ca="1" si="2"/>
        <v/>
      </c>
      <c r="Z77" s="17" t="str">
        <f>IF(OR($U77="", $V77=""), "", VLOOKUP($U77, Parametros!$I$2:$J$4, 2, FALSE) * VLOOKUP($V77, Parametros!$K$2:$L$4, 2, FALSE))</f>
        <v/>
      </c>
      <c r="AA77" s="14" t="str">
        <f ca="1">IF(AND($T77&lt;&gt;"Cumplido", $Q77&lt;&gt;"", $R77=""), IF($Q77-TODAY()&lt;=Parametros!$M$2, IF($Q77-TODAY()&gt;=0, "Sí", "Vencido"), "No"), IF(AND($T77&lt;&gt;"Cumplido", $Q77&lt;&gt;"", $R77&lt;&gt;""), IF($R77&gt;$Q77, "Incumplido", "Cumplido en plazo"), ""))</f>
        <v/>
      </c>
      <c r="AI77" s="16"/>
    </row>
    <row r="78" spans="16:35" s="14" customFormat="1" x14ac:dyDescent="0.3">
      <c r="P78" s="15"/>
      <c r="Q78" s="15"/>
      <c r="R78" s="15"/>
      <c r="T78" s="16"/>
      <c r="Y78" s="17" t="str">
        <f t="shared" ca="1" si="2"/>
        <v/>
      </c>
      <c r="Z78" s="17" t="str">
        <f>IF(OR($U78="", $V78=""), "", VLOOKUP($U78, Parametros!$I$2:$J$4, 2, FALSE) * VLOOKUP($V78, Parametros!$K$2:$L$4, 2, FALSE))</f>
        <v/>
      </c>
      <c r="AA78" s="14" t="str">
        <f ca="1">IF(AND($T78&lt;&gt;"Cumplido", $Q78&lt;&gt;"", $R78=""), IF($Q78-TODAY()&lt;=Parametros!$M$2, IF($Q78-TODAY()&gt;=0, "Sí", "Vencido"), "No"), IF(AND($T78&lt;&gt;"Cumplido", $Q78&lt;&gt;"", $R78&lt;&gt;""), IF($R78&gt;$Q78, "Incumplido", "Cumplido en plazo"), ""))</f>
        <v/>
      </c>
      <c r="AI78" s="16"/>
    </row>
    <row r="79" spans="16:35" s="14" customFormat="1" x14ac:dyDescent="0.3">
      <c r="P79" s="15"/>
      <c r="Q79" s="15"/>
      <c r="R79" s="15"/>
      <c r="T79" s="16"/>
      <c r="Y79" s="17" t="str">
        <f t="shared" ca="1" si="2"/>
        <v/>
      </c>
      <c r="Z79" s="17" t="str">
        <f>IF(OR($U79="", $V79=""), "", VLOOKUP($U79, Parametros!$I$2:$J$4, 2, FALSE) * VLOOKUP($V79, Parametros!$K$2:$L$4, 2, FALSE))</f>
        <v/>
      </c>
      <c r="AA79" s="14" t="str">
        <f ca="1">IF(AND($T79&lt;&gt;"Cumplido", $Q79&lt;&gt;"", $R79=""), IF($Q79-TODAY()&lt;=Parametros!$M$2, IF($Q79-TODAY()&gt;=0, "Sí", "Vencido"), "No"), IF(AND($T79&lt;&gt;"Cumplido", $Q79&lt;&gt;"", $R79&lt;&gt;""), IF($R79&gt;$Q79, "Incumplido", "Cumplido en plazo"), ""))</f>
        <v/>
      </c>
      <c r="AI79" s="16"/>
    </row>
    <row r="80" spans="16:35" s="14" customFormat="1" x14ac:dyDescent="0.3">
      <c r="P80" s="15"/>
      <c r="Q80" s="15"/>
      <c r="R80" s="15"/>
      <c r="T80" s="16"/>
      <c r="Y80" s="17" t="str">
        <f t="shared" ca="1" si="2"/>
        <v/>
      </c>
      <c r="Z80" s="17" t="str">
        <f>IF(OR($U80="", $V80=""), "", VLOOKUP($U80, Parametros!$I$2:$J$4, 2, FALSE) * VLOOKUP($V80, Parametros!$K$2:$L$4, 2, FALSE))</f>
        <v/>
      </c>
      <c r="AA80" s="14" t="str">
        <f ca="1">IF(AND($T80&lt;&gt;"Cumplido", $Q80&lt;&gt;"", $R80=""), IF($Q80-TODAY()&lt;=Parametros!$M$2, IF($Q80-TODAY()&gt;=0, "Sí", "Vencido"), "No"), IF(AND($T80&lt;&gt;"Cumplido", $Q80&lt;&gt;"", $R80&lt;&gt;""), IF($R80&gt;$Q80, "Incumplido", "Cumplido en plazo"), ""))</f>
        <v/>
      </c>
      <c r="AI80" s="16"/>
    </row>
    <row r="81" spans="16:35" s="14" customFormat="1" x14ac:dyDescent="0.3">
      <c r="P81" s="15"/>
      <c r="Q81" s="15"/>
      <c r="R81" s="15"/>
      <c r="T81" s="16"/>
      <c r="Y81" s="17" t="str">
        <f t="shared" ca="1" si="2"/>
        <v/>
      </c>
      <c r="Z81" s="17" t="str">
        <f>IF(OR($U81="", $V81=""), "", VLOOKUP($U81, Parametros!$I$2:$J$4, 2, FALSE) * VLOOKUP($V81, Parametros!$K$2:$L$4, 2, FALSE))</f>
        <v/>
      </c>
      <c r="AA81" s="14" t="str">
        <f ca="1">IF(AND($T81&lt;&gt;"Cumplido", $Q81&lt;&gt;"", $R81=""), IF($Q81-TODAY()&lt;=Parametros!$M$2, IF($Q81-TODAY()&gt;=0, "Sí", "Vencido"), "No"), IF(AND($T81&lt;&gt;"Cumplido", $Q81&lt;&gt;"", $R81&lt;&gt;""), IF($R81&gt;$Q81, "Incumplido", "Cumplido en plazo"), ""))</f>
        <v/>
      </c>
      <c r="AI81" s="16"/>
    </row>
    <row r="82" spans="16:35" s="14" customFormat="1" x14ac:dyDescent="0.3">
      <c r="P82" s="15"/>
      <c r="Q82" s="15"/>
      <c r="R82" s="15"/>
      <c r="T82" s="16"/>
      <c r="Y82" s="17" t="str">
        <f t="shared" ca="1" si="2"/>
        <v/>
      </c>
      <c r="Z82" s="17" t="str">
        <f>IF(OR($U82="", $V82=""), "", VLOOKUP($U82, Parametros!$I$2:$J$4, 2, FALSE) * VLOOKUP($V82, Parametros!$K$2:$L$4, 2, FALSE))</f>
        <v/>
      </c>
      <c r="AA82" s="14" t="str">
        <f ca="1">IF(AND($T82&lt;&gt;"Cumplido", $Q82&lt;&gt;"", $R82=""), IF($Q82-TODAY()&lt;=Parametros!$M$2, IF($Q82-TODAY()&gt;=0, "Sí", "Vencido"), "No"), IF(AND($T82&lt;&gt;"Cumplido", $Q82&lt;&gt;"", $R82&lt;&gt;""), IF($R82&gt;$Q82, "Incumplido", "Cumplido en plazo"), ""))</f>
        <v/>
      </c>
      <c r="AI82" s="16"/>
    </row>
    <row r="83" spans="16:35" s="14" customFormat="1" x14ac:dyDescent="0.3">
      <c r="P83" s="15"/>
      <c r="Q83" s="15"/>
      <c r="R83" s="15"/>
      <c r="T83" s="16"/>
      <c r="Y83" s="17" t="str">
        <f t="shared" ca="1" si="2"/>
        <v/>
      </c>
      <c r="Z83" s="17" t="str">
        <f>IF(OR($U83="", $V83=""), "", VLOOKUP($U83, Parametros!$I$2:$J$4, 2, FALSE) * VLOOKUP($V83, Parametros!$K$2:$L$4, 2, FALSE))</f>
        <v/>
      </c>
      <c r="AA83" s="14" t="str">
        <f ca="1">IF(AND($T83&lt;&gt;"Cumplido", $Q83&lt;&gt;"", $R83=""), IF($Q83-TODAY()&lt;=Parametros!$M$2, IF($Q83-TODAY()&gt;=0, "Sí", "Vencido"), "No"), IF(AND($T83&lt;&gt;"Cumplido", $Q83&lt;&gt;"", $R83&lt;&gt;""), IF($R83&gt;$Q83, "Incumplido", "Cumplido en plazo"), ""))</f>
        <v/>
      </c>
      <c r="AI83" s="16"/>
    </row>
    <row r="84" spans="16:35" s="14" customFormat="1" x14ac:dyDescent="0.3">
      <c r="P84" s="15"/>
      <c r="Q84" s="15"/>
      <c r="R84" s="15"/>
      <c r="T84" s="16"/>
      <c r="Y84" s="17" t="str">
        <f t="shared" ca="1" si="2"/>
        <v/>
      </c>
      <c r="Z84" s="17" t="str">
        <f>IF(OR($U84="", $V84=""), "", VLOOKUP($U84, Parametros!$I$2:$J$4, 2, FALSE) * VLOOKUP($V84, Parametros!$K$2:$L$4, 2, FALSE))</f>
        <v/>
      </c>
      <c r="AA84" s="14" t="str">
        <f ca="1">IF(AND($T84&lt;&gt;"Cumplido", $Q84&lt;&gt;"", $R84=""), IF($Q84-TODAY()&lt;=Parametros!$M$2, IF($Q84-TODAY()&gt;=0, "Sí", "Vencido"), "No"), IF(AND($T84&lt;&gt;"Cumplido", $Q84&lt;&gt;"", $R84&lt;&gt;""), IF($R84&gt;$Q84, "Incumplido", "Cumplido en plazo"), ""))</f>
        <v/>
      </c>
      <c r="AI84" s="16"/>
    </row>
    <row r="85" spans="16:35" s="14" customFormat="1" x14ac:dyDescent="0.3">
      <c r="P85" s="15"/>
      <c r="Q85" s="15"/>
      <c r="R85" s="15"/>
      <c r="T85" s="16"/>
      <c r="Y85" s="17" t="str">
        <f t="shared" ca="1" si="2"/>
        <v/>
      </c>
      <c r="Z85" s="17" t="str">
        <f>IF(OR($U85="", $V85=""), "", VLOOKUP($U85, Parametros!$I$2:$J$4, 2, FALSE) * VLOOKUP($V85, Parametros!$K$2:$L$4, 2, FALSE))</f>
        <v/>
      </c>
      <c r="AA85" s="14" t="str">
        <f ca="1">IF(AND($T85&lt;&gt;"Cumplido", $Q85&lt;&gt;"", $R85=""), IF($Q85-TODAY()&lt;=Parametros!$M$2, IF($Q85-TODAY()&gt;=0, "Sí", "Vencido"), "No"), IF(AND($T85&lt;&gt;"Cumplido", $Q85&lt;&gt;"", $R85&lt;&gt;""), IF($R85&gt;$Q85, "Incumplido", "Cumplido en plazo"), ""))</f>
        <v/>
      </c>
      <c r="AI85" s="16"/>
    </row>
    <row r="86" spans="16:35" s="14" customFormat="1" x14ac:dyDescent="0.3">
      <c r="P86" s="15"/>
      <c r="Q86" s="15"/>
      <c r="R86" s="15"/>
      <c r="T86" s="16"/>
      <c r="Y86" s="17" t="str">
        <f t="shared" ca="1" si="2"/>
        <v/>
      </c>
      <c r="Z86" s="17" t="str">
        <f>IF(OR($U86="", $V86=""), "", VLOOKUP($U86, Parametros!$I$2:$J$4, 2, FALSE) * VLOOKUP($V86, Parametros!$K$2:$L$4, 2, FALSE))</f>
        <v/>
      </c>
      <c r="AA86" s="14" t="str">
        <f ca="1">IF(AND($T86&lt;&gt;"Cumplido", $Q86&lt;&gt;"", $R86=""), IF($Q86-TODAY()&lt;=Parametros!$M$2, IF($Q86-TODAY()&gt;=0, "Sí", "Vencido"), "No"), IF(AND($T86&lt;&gt;"Cumplido", $Q86&lt;&gt;"", $R86&lt;&gt;""), IF($R86&gt;$Q86, "Incumplido", "Cumplido en plazo"), ""))</f>
        <v/>
      </c>
      <c r="AI86" s="16"/>
    </row>
    <row r="87" spans="16:35" s="14" customFormat="1" x14ac:dyDescent="0.3">
      <c r="P87" s="15"/>
      <c r="Q87" s="15"/>
      <c r="R87" s="15"/>
      <c r="T87" s="16"/>
      <c r="Y87" s="17" t="str">
        <f t="shared" ca="1" si="2"/>
        <v/>
      </c>
      <c r="Z87" s="17" t="str">
        <f>IF(OR($U87="", $V87=""), "", VLOOKUP($U87, Parametros!$I$2:$J$4, 2, FALSE) * VLOOKUP($V87, Parametros!$K$2:$L$4, 2, FALSE))</f>
        <v/>
      </c>
      <c r="AA87" s="14" t="str">
        <f ca="1">IF(AND($T87&lt;&gt;"Cumplido", $Q87&lt;&gt;"", $R87=""), IF($Q87-TODAY()&lt;=Parametros!$M$2, IF($Q87-TODAY()&gt;=0, "Sí", "Vencido"), "No"), IF(AND($T87&lt;&gt;"Cumplido", $Q87&lt;&gt;"", $R87&lt;&gt;""), IF($R87&gt;$Q87, "Incumplido", "Cumplido en plazo"), ""))</f>
        <v/>
      </c>
      <c r="AI87" s="16"/>
    </row>
    <row r="88" spans="16:35" s="14" customFormat="1" x14ac:dyDescent="0.3">
      <c r="P88" s="15"/>
      <c r="Q88" s="15"/>
      <c r="R88" s="15"/>
      <c r="T88" s="16"/>
      <c r="Y88" s="17" t="str">
        <f t="shared" ca="1" si="2"/>
        <v/>
      </c>
      <c r="Z88" s="17" t="str">
        <f>IF(OR($U88="", $V88=""), "", VLOOKUP($U88, Parametros!$I$2:$J$4, 2, FALSE) * VLOOKUP($V88, Parametros!$K$2:$L$4, 2, FALSE))</f>
        <v/>
      </c>
      <c r="AA88" s="14" t="str">
        <f ca="1">IF(AND($T88&lt;&gt;"Cumplido", $Q88&lt;&gt;"", $R88=""), IF($Q88-TODAY()&lt;=Parametros!$M$2, IF($Q88-TODAY()&gt;=0, "Sí", "Vencido"), "No"), IF(AND($T88&lt;&gt;"Cumplido", $Q88&lt;&gt;"", $R88&lt;&gt;""), IF($R88&gt;$Q88, "Incumplido", "Cumplido en plazo"), ""))</f>
        <v/>
      </c>
      <c r="AI88" s="16"/>
    </row>
    <row r="89" spans="16:35" s="14" customFormat="1" x14ac:dyDescent="0.3">
      <c r="P89" s="15"/>
      <c r="Q89" s="15"/>
      <c r="R89" s="15"/>
      <c r="T89" s="16"/>
      <c r="Y89" s="17" t="str">
        <f t="shared" ca="1" si="2"/>
        <v/>
      </c>
      <c r="Z89" s="17" t="str">
        <f>IF(OR($U89="", $V89=""), "", VLOOKUP($U89, Parametros!$I$2:$J$4, 2, FALSE) * VLOOKUP($V89, Parametros!$K$2:$L$4, 2, FALSE))</f>
        <v/>
      </c>
      <c r="AA89" s="14" t="str">
        <f ca="1">IF(AND($T89&lt;&gt;"Cumplido", $Q89&lt;&gt;"", $R89=""), IF($Q89-TODAY()&lt;=Parametros!$M$2, IF($Q89-TODAY()&gt;=0, "Sí", "Vencido"), "No"), IF(AND($T89&lt;&gt;"Cumplido", $Q89&lt;&gt;"", $R89&lt;&gt;""), IF($R89&gt;$Q89, "Incumplido", "Cumplido en plazo"), ""))</f>
        <v/>
      </c>
      <c r="AI89" s="16"/>
    </row>
    <row r="90" spans="16:35" s="14" customFormat="1" x14ac:dyDescent="0.3">
      <c r="P90" s="15"/>
      <c r="Q90" s="15"/>
      <c r="R90" s="15"/>
      <c r="T90" s="16"/>
      <c r="Y90" s="17" t="str">
        <f t="shared" ca="1" si="2"/>
        <v/>
      </c>
      <c r="Z90" s="17" t="str">
        <f>IF(OR($U90="", $V90=""), "", VLOOKUP($U90, Parametros!$I$2:$J$4, 2, FALSE) * VLOOKUP($V90, Parametros!$K$2:$L$4, 2, FALSE))</f>
        <v/>
      </c>
      <c r="AA90" s="14" t="str">
        <f ca="1">IF(AND($T90&lt;&gt;"Cumplido", $Q90&lt;&gt;"", $R90=""), IF($Q90-TODAY()&lt;=Parametros!$M$2, IF($Q90-TODAY()&gt;=0, "Sí", "Vencido"), "No"), IF(AND($T90&lt;&gt;"Cumplido", $Q90&lt;&gt;"", $R90&lt;&gt;""), IF($R90&gt;$Q90, "Incumplido", "Cumplido en plazo"), ""))</f>
        <v/>
      </c>
      <c r="AI90" s="16"/>
    </row>
    <row r="91" spans="16:35" s="14" customFormat="1" x14ac:dyDescent="0.3">
      <c r="P91" s="15"/>
      <c r="Q91" s="15"/>
      <c r="R91" s="15"/>
      <c r="T91" s="16"/>
      <c r="Y91" s="17" t="str">
        <f t="shared" ca="1" si="2"/>
        <v/>
      </c>
      <c r="Z91" s="17" t="str">
        <f>IF(OR($U91="", $V91=""), "", VLOOKUP($U91, Parametros!$I$2:$J$4, 2, FALSE) * VLOOKUP($V91, Parametros!$K$2:$L$4, 2, FALSE))</f>
        <v/>
      </c>
      <c r="AA91" s="14" t="str">
        <f ca="1">IF(AND($T91&lt;&gt;"Cumplido", $Q91&lt;&gt;"", $R91=""), IF($Q91-TODAY()&lt;=Parametros!$M$2, IF($Q91-TODAY()&gt;=0, "Sí", "Vencido"), "No"), IF(AND($T91&lt;&gt;"Cumplido", $Q91&lt;&gt;"", $R91&lt;&gt;""), IF($R91&gt;$Q91, "Incumplido", "Cumplido en plazo"), ""))</f>
        <v/>
      </c>
      <c r="AI91" s="16"/>
    </row>
    <row r="92" spans="16:35" x14ac:dyDescent="0.3">
      <c r="Y92" s="19" t="str">
        <f t="shared" ca="1" si="2"/>
        <v/>
      </c>
      <c r="Z92" s="19" t="str">
        <f>IF(OR($U92="", $V92=""), "", VLOOKUP($U92, Parametros!$I$2:$J$4, 2, FALSE) * VLOOKUP($V92, Parametros!$K$2:$L$4, 2, FALSE))</f>
        <v/>
      </c>
      <c r="AA92" s="7" t="str">
        <f ca="1">IF(AND($T92&lt;&gt;"Cumplido", $Q92&lt;&gt;"", $R92=""), IF($Q92-TODAY()&lt;=Parametros!$M$2, IF($Q92-TODAY()&gt;=0, "Sí", "Vencido"), "No"), IF(AND($T92&lt;&gt;"Cumplido", $Q92&lt;&gt;"", $R92&lt;&gt;""), IF($R92&gt;$Q92, "Incumplido", "Cumplido en plazo"), ""))</f>
        <v/>
      </c>
    </row>
  </sheetData>
  <sheetProtection selectLockedCells="1" selectUnlockedCells="1"/>
  <autoFilter ref="A4:AJ4" xr:uid="{00000000-0001-0000-0100-000000000000}"/>
  <mergeCells count="2">
    <mergeCell ref="A1:A3"/>
    <mergeCell ref="B1:AI3"/>
  </mergeCells>
  <phoneticPr fontId="23" type="noConversion"/>
  <conditionalFormatting sqref="T5:T92">
    <cfRule type="containsText" dxfId="15" priority="20" operator="containsText" text="Cumplido">
      <formula>NOT(ISERROR(SEARCH("Cumplido",T5)))</formula>
    </cfRule>
    <cfRule type="containsText" dxfId="14" priority="21" operator="containsText" text="En proceso">
      <formula>NOT(ISERROR(SEARCH("En proceso",T5)))</formula>
    </cfRule>
    <cfRule type="containsText" dxfId="13" priority="22" operator="containsText" text="Rezago">
      <formula>NOT(ISERROR(SEARCH("Rezago",T5)))</formula>
    </cfRule>
    <cfRule type="containsText" dxfId="12" priority="23" operator="containsText" text="No iniciado">
      <formula>NOT(ISERROR(SEARCH("No iniciado",T5)))</formula>
    </cfRule>
  </conditionalFormatting>
  <conditionalFormatting sqref="Y5">
    <cfRule type="colorScale" priority="3">
      <colorScale>
        <cfvo type="min"/>
        <cfvo type="percentile" val="50"/>
        <cfvo type="max"/>
        <color rgb="FFFF0000"/>
        <color rgb="FFFFEB84"/>
        <color rgb="FF63BE7B"/>
      </colorScale>
    </cfRule>
  </conditionalFormatting>
  <conditionalFormatting sqref="Y27:Y92">
    <cfRule type="colorScale" priority="228">
      <colorScale>
        <cfvo type="min"/>
        <cfvo type="percentile" val="50"/>
        <cfvo type="max"/>
        <color rgb="FFFF0000"/>
        <color rgb="FFFFEB84"/>
        <color rgb="FF63BE7B"/>
      </colorScale>
    </cfRule>
  </conditionalFormatting>
  <conditionalFormatting sqref="AA5:AA92 Y6:Y26">
    <cfRule type="expression" dxfId="11" priority="17">
      <formula>$AA5="Sí"</formula>
    </cfRule>
    <cfRule type="expression" dxfId="10" priority="18">
      <formula>$AA5="Vencido"</formula>
    </cfRule>
  </conditionalFormatting>
  <conditionalFormatting sqref="AA6:AA26">
    <cfRule type="containsText" dxfId="9" priority="9" operator="containsText" text="Cumplida en el Plazo">
      <formula>NOT(ISERROR(SEARCH("Cumplida en el Plazo",AA6)))</formula>
    </cfRule>
  </conditionalFormatting>
  <conditionalFormatting sqref="AB5:AB89">
    <cfRule type="containsText" dxfId="8" priority="12" operator="containsText" text="Eficiencia Crítica">
      <formula>NOT(ISERROR(SEARCH("Eficiencia Crítica",AB5)))</formula>
    </cfRule>
    <cfRule type="containsText" dxfId="7" priority="13" operator="containsText" text="Baja Eficiencia">
      <formula>NOT(ISERROR(SEARCH("Baja Eficiencia",AB5)))</formula>
    </cfRule>
    <cfRule type="containsText" dxfId="6" priority="14" operator="containsText" text="Eficiencia Media">
      <formula>NOT(ISERROR(SEARCH("Eficiencia Media",AB5)))</formula>
    </cfRule>
    <cfRule type="containsText" dxfId="5" priority="15" operator="containsText" text="Alta Eficiencia">
      <formula>NOT(ISERROR(SEARCH("Alta Eficiencia",AB5)))</formula>
    </cfRule>
  </conditionalFormatting>
  <conditionalFormatting sqref="AB6:AB26">
    <cfRule type="containsText" dxfId="4" priority="16" stopIfTrue="1" operator="containsText" text="Baja Eficiencia">
      <formula>NOT(ISERROR(SEARCH("Baja Eficiencia",AB6)))</formula>
    </cfRule>
  </conditionalFormatting>
  <conditionalFormatting sqref="AJ5 AJ27:AJ91">
    <cfRule type="containsText" dxfId="3" priority="1" operator="containsText" text="Hallazgo Abierto">
      <formula>NOT(ISERROR(SEARCH("Hallazgo Abierto",AJ5)))</formula>
    </cfRule>
    <cfRule type="containsText" dxfId="2" priority="2" operator="containsText" text="Hallazgo Cerrado">
      <formula>NOT(ISERROR(SEARCH("Hallazgo Cerrado",AJ5)))</formula>
    </cfRule>
  </conditionalFormatting>
  <conditionalFormatting sqref="AJ6:AJ26">
    <cfRule type="expression" dxfId="1" priority="4">
      <formula>AJ6="No efectiva"</formula>
    </cfRule>
    <cfRule type="expression" dxfId="0" priority="5">
      <formula>AJ6="Efectiva"</formula>
    </cfRule>
  </conditionalFormatting>
  <dataValidations count="1">
    <dataValidation type="textLength" operator="lessThanOrEqual" allowBlank="1" showInputMessage="1" showErrorMessage="1" error="Error de longitud. Concrete la acción para que no supere 600 caracteres" sqref="I32:I45 I18 I20 I22 I26 I6:I16" xr:uid="{270DA6B6-3627-4B90-925F-75B41FEAF257}">
      <formula1>600</formula1>
    </dataValidation>
  </dataValidations>
  <pageMargins left="0.70866141732283472" right="0.70866141732283472" top="0.74803149606299213" bottom="0.74803149606299213" header="0.31496062992125984" footer="0.31496062992125984"/>
  <pageSetup scale="10" orientation="landscape" r:id="rId1"/>
  <headerFooter>
    <oddFooter>&amp;L&amp;G&amp;RPágina &amp;P de &amp;N</oddFooter>
  </headerFooter>
  <legacyDrawing r:id="rId2"/>
  <legacyDrawingHF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1000000}">
          <x14:formula1>
            <xm:f>Parametros!$C$2:$C$5</xm:f>
          </x14:formula1>
          <xm:sqref>T92</xm:sqref>
        </x14:dataValidation>
        <x14:dataValidation type="list" allowBlank="1" showInputMessage="1" showErrorMessage="1" xr:uid="{00000000-0002-0000-0100-000000000000}">
          <x14:formula1>
            <xm:f>Parametros!$A$2:$A$5</xm:f>
          </x14:formula1>
          <xm:sqref>A5 A27:A92</xm:sqref>
        </x14:dataValidation>
        <x14:dataValidation type="list" allowBlank="1" showInputMessage="1" showErrorMessage="1" xr:uid="{2FEA0B6C-1EEC-45C9-B5F8-8BD6554DCE48}">
          <x14:formula1>
            <xm:f>Parametros!$A$2:$A$10</xm:f>
          </x14:formula1>
          <xm:sqref>A6:A26</xm:sqref>
        </x14:dataValidation>
        <x14:dataValidation type="list" allowBlank="1" showInputMessage="1" showErrorMessage="1" xr:uid="{66AF5C02-06D1-41AB-9F6C-DB3E6C4BE1CA}">
          <x14:formula1>
            <xm:f>Parametros!$B$2:$B$7</xm:f>
          </x14:formula1>
          <xm:sqref>B5:B47</xm:sqref>
        </x14:dataValidation>
        <x14:dataValidation type="list" allowBlank="1" showInputMessage="1" showErrorMessage="1" xr:uid="{F740379B-0D14-4263-A3F4-78C3EB883DC6}">
          <x14:formula1>
            <xm:f>Parametros!$D$2:$D$21</xm:f>
          </x14:formula1>
          <xm:sqref>M5:M47</xm:sqref>
        </x14:dataValidation>
        <x14:dataValidation type="list" allowBlank="1" showInputMessage="1" showErrorMessage="1" xr:uid="{05A276F3-0619-4F17-88EF-C1025CA07979}">
          <x14:formula1>
            <xm:f>Parametros!$A$13:$A$14</xm:f>
          </x14:formula1>
          <xm:sqref>AD5:AH47</xm:sqref>
        </x14:dataValidation>
        <x14:dataValidation type="list" allowBlank="1" showInputMessage="1" showErrorMessage="1" xr:uid="{3B8F4FAF-86C7-44A9-B397-0A5A12A76DFE}">
          <x14:formula1>
            <xm:f>Parametros!$N$2:$N$7</xm:f>
          </x14:formula1>
          <xm:sqref>J5:J47</xm:sqref>
        </x14:dataValidation>
        <x14:dataValidation type="list" allowBlank="1" showInputMessage="1" showErrorMessage="1" xr:uid="{6F1BA29D-E40D-4866-8273-C22926315474}">
          <x14:formula1>
            <xm:f>Parametros!$F$2:$F$11</xm:f>
          </x14:formula1>
          <xm:sqref>N5:N47</xm:sqref>
        </x14:dataValidation>
        <x14:dataValidation type="list" allowBlank="1" showInputMessage="1" showErrorMessage="1" xr:uid="{FE7A3CB9-FDD5-4117-94FF-D1354E5D09FD}">
          <x14:formula1>
            <xm:f>Parametros!$H$2:$H$24</xm:f>
          </x14:formula1>
          <xm:sqref>O5:O47</xm:sqref>
        </x14:dataValidation>
        <x14:dataValidation type="list" allowBlank="1" showInputMessage="1" showErrorMessage="1" xr:uid="{00000000-0002-0000-0100-000002000000}">
          <x14:formula1>
            <xm:f>Parametros!$E$2:$E$4</xm:f>
          </x14:formula1>
          <xm:sqref>U5:U92</xm:sqref>
        </x14:dataValidation>
        <x14:dataValidation type="list" allowBlank="1" showInputMessage="1" showErrorMessage="1" xr:uid="{00000000-0002-0000-0100-000003000000}">
          <x14:formula1>
            <xm:f>Parametros!$G$2:$G$4</xm:f>
          </x14:formula1>
          <xm:sqref>V5:V92</xm:sqref>
        </x14:dataValidation>
        <x14:dataValidation type="list" allowBlank="1" showInputMessage="1" showErrorMessage="1" xr:uid="{8D6A87F0-5AB7-4A9B-A415-A60AF3EE0F90}">
          <x14:formula1>
            <xm:f>Parametros!$C$2:$C$8</xm:f>
          </x14:formula1>
          <xm:sqref>T5:T91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F10" sqref="F10"/>
    </sheetView>
  </sheetViews>
  <sheetFormatPr baseColWidth="10" defaultColWidth="9.140625" defaultRowHeight="15" x14ac:dyDescent="0.25"/>
  <cols>
    <col min="1" max="1" width="55.7109375" customWidth="1"/>
    <col min="2" max="2" width="20.7109375" customWidth="1"/>
  </cols>
  <sheetData>
    <row r="1" spans="1:2" x14ac:dyDescent="0.25">
      <c r="A1" s="1" t="s">
        <v>20</v>
      </c>
      <c r="B1" s="1" t="s">
        <v>21</v>
      </c>
    </row>
    <row r="2" spans="1:2" x14ac:dyDescent="0.25">
      <c r="A2" t="s">
        <v>22</v>
      </c>
      <c r="B2">
        <f>COUNTA('Plan de Mejoramiento'!#REF!)</f>
        <v>1</v>
      </c>
    </row>
    <row r="3" spans="1:2" x14ac:dyDescent="0.25">
      <c r="A3" t="s">
        <v>23</v>
      </c>
      <c r="B3">
        <f>COUNTIF('Plan de Mejoramiento'!$T$6:$T$92,"Cumplido")</f>
        <v>0</v>
      </c>
    </row>
    <row r="4" spans="1:2" x14ac:dyDescent="0.25">
      <c r="A4" t="s">
        <v>2</v>
      </c>
      <c r="B4">
        <f>COUNTIF('Plan de Mejoramiento'!$T$6:$T$92,"En proceso")</f>
        <v>0</v>
      </c>
    </row>
    <row r="5" spans="1:2" x14ac:dyDescent="0.25">
      <c r="A5" t="s">
        <v>3</v>
      </c>
      <c r="B5">
        <f>COUNTIF('Plan de Mejoramiento'!$T$6:$T$92,"Rezago")</f>
        <v>0</v>
      </c>
    </row>
    <row r="6" spans="1:2" x14ac:dyDescent="0.25">
      <c r="A6" t="s">
        <v>24</v>
      </c>
      <c r="B6">
        <f>COUNTIF('Plan de Mejoramiento'!$T$6:$T$92,"No iniciado")</f>
        <v>0</v>
      </c>
    </row>
    <row r="7" spans="1:2" x14ac:dyDescent="0.25">
      <c r="A7" t="s">
        <v>25</v>
      </c>
      <c r="B7" s="2"/>
    </row>
    <row r="8" spans="1:2" x14ac:dyDescent="0.25">
      <c r="A8" t="s">
        <v>26</v>
      </c>
      <c r="B8">
        <f>COUNTIFS('Plan de Mejoramiento'!$Z$6:$Z$92,"&gt;=6",'Plan de Mejoramiento'!$T$6:$T$92,"&lt;&gt;Cumplido")</f>
        <v>0</v>
      </c>
    </row>
    <row r="9" spans="1:2" x14ac:dyDescent="0.25">
      <c r="A9" t="s">
        <v>54</v>
      </c>
      <c r="B9">
        <f ca="1">COUNTIF('Plan de Mejoramiento'!$AA$6:$AA$92,"Sí")</f>
        <v>0</v>
      </c>
    </row>
    <row r="10" spans="1:2" x14ac:dyDescent="0.25">
      <c r="A10" t="s">
        <v>27</v>
      </c>
      <c r="B10">
        <f ca="1">IFERROR(AVERAGEIF('Plan de Mejoramiento'!$Y$6:$Y$92,"&gt;0",'Plan de Mejoramiento'!$Y$6:$Y$92),0)</f>
        <v>0</v>
      </c>
    </row>
  </sheetData>
  <sheetProtection algorithmName="SHA-512" hashValue="h1HNSCYvfGy6OHqcOOwIBU6460NBEqySM4y9liP/FlE1TqAECkD7K+C8sJpbM9QZc3BTEgUaxU46w51GEZ7vpg==" saltValue="SFlznebKRB6U3Gdu3Hy5Qw==" spinCount="100000" sheet="1" objects="1" scenarios="1"/>
  <conditionalFormatting sqref="B7">
    <cfRule type="colorScale" priority="1">
      <colorScale>
        <cfvo type="min"/>
        <cfvo type="percentile" val="50"/>
        <cfvo type="max"/>
        <color rgb="FFF8696B"/>
        <color rgb="FFFFEB84"/>
        <color rgb="FF63BE7B"/>
      </colorScale>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workbookViewId="0">
      <selection activeCell="D13" sqref="D13"/>
    </sheetView>
  </sheetViews>
  <sheetFormatPr baseColWidth="10" defaultColWidth="9.140625" defaultRowHeight="15" x14ac:dyDescent="0.25"/>
  <cols>
    <col min="1" max="1" width="25.42578125" customWidth="1"/>
    <col min="2" max="5" width="18.7109375" customWidth="1"/>
  </cols>
  <sheetData>
    <row r="1" spans="1:5" x14ac:dyDescent="0.25">
      <c r="A1" s="1" t="s">
        <v>28</v>
      </c>
      <c r="B1" s="1" t="s">
        <v>29</v>
      </c>
      <c r="D1" s="1" t="s">
        <v>30</v>
      </c>
      <c r="E1" s="1" t="s">
        <v>29</v>
      </c>
    </row>
    <row r="2" spans="1:5" x14ac:dyDescent="0.25">
      <c r="A2" s="6" t="s">
        <v>40</v>
      </c>
      <c r="B2">
        <f>COUNTIF('Plan de Mejoramiento'!$A$6:$A$92,"Contraloría")</f>
        <v>0</v>
      </c>
      <c r="D2" s="6" t="s">
        <v>49</v>
      </c>
      <c r="E2">
        <f>COUNTIF('Plan de Mejoramiento'!$T$6:$T$92,"Cumplido")</f>
        <v>0</v>
      </c>
    </row>
    <row r="3" spans="1:5" x14ac:dyDescent="0.25">
      <c r="A3" s="6" t="s">
        <v>41</v>
      </c>
      <c r="B3">
        <f>COUNTIF('Plan de Mejoramiento'!$A$6:$A$92,"Contraloría")</f>
        <v>0</v>
      </c>
      <c r="D3" s="6" t="s">
        <v>50</v>
      </c>
      <c r="E3">
        <f>COUNTIF('Plan de Mejoramiento'!$T$6:$T$92,"Cumplido")</f>
        <v>0</v>
      </c>
    </row>
    <row r="4" spans="1:5" x14ac:dyDescent="0.25">
      <c r="A4" s="6" t="s">
        <v>42</v>
      </c>
      <c r="B4">
        <f>COUNTIF('Plan de Mejoramiento'!$A$6:$A$92,"Contraloría")</f>
        <v>0</v>
      </c>
      <c r="D4" s="6" t="s">
        <v>51</v>
      </c>
      <c r="E4">
        <f>COUNTIF('Plan de Mejoramiento'!$T$6:$T$92,"Cumplido")</f>
        <v>0</v>
      </c>
    </row>
    <row r="5" spans="1:5" x14ac:dyDescent="0.25">
      <c r="A5" s="6" t="s">
        <v>43</v>
      </c>
      <c r="B5">
        <f>COUNTIF('Plan de Mejoramiento'!$A$6:$A$92,"Contraloría")</f>
        <v>0</v>
      </c>
      <c r="D5" s="6" t="s">
        <v>52</v>
      </c>
      <c r="E5">
        <f>COUNTIF('Plan de Mejoramiento'!$T$6:$T$92,"Cumplido")</f>
        <v>0</v>
      </c>
    </row>
    <row r="6" spans="1:5" x14ac:dyDescent="0.25">
      <c r="A6" s="6" t="s">
        <v>44</v>
      </c>
      <c r="B6">
        <f>COUNTIF('Plan de Mejoramiento'!$A$6:$A$92,"Contraloría")</f>
        <v>0</v>
      </c>
      <c r="D6" s="6" t="s">
        <v>55</v>
      </c>
      <c r="E6">
        <f>COUNTIF('Plan de Mejoramiento'!$T$6:$T$92,"Cumplido")</f>
        <v>0</v>
      </c>
    </row>
    <row r="7" spans="1:5" x14ac:dyDescent="0.25">
      <c r="A7" s="6" t="s">
        <v>45</v>
      </c>
      <c r="B7">
        <f>COUNTIF('Plan de Mejoramiento'!$A$6:$A$92,"Contraloría")</f>
        <v>0</v>
      </c>
      <c r="D7" s="6" t="s">
        <v>56</v>
      </c>
      <c r="E7">
        <f>COUNTIF('Plan de Mejoramiento'!$T$6:$T$92,"Cumplido")</f>
        <v>0</v>
      </c>
    </row>
    <row r="8" spans="1:5" x14ac:dyDescent="0.25">
      <c r="A8" s="6" t="s">
        <v>46</v>
      </c>
      <c r="B8">
        <f>COUNTIF('Plan de Mejoramiento'!$A$6:$A$92,"Contraloría")</f>
        <v>0</v>
      </c>
      <c r="E8">
        <f>COUNTIF('Plan de Mejoramiento'!$T$6:$T$92,"Cumplido")</f>
        <v>0</v>
      </c>
    </row>
    <row r="9" spans="1:5" x14ac:dyDescent="0.25">
      <c r="A9" s="6" t="s">
        <v>47</v>
      </c>
      <c r="B9">
        <f>COUNTIF('Plan de Mejoramiento'!$A$6:$A$92,"Contraloría")</f>
        <v>0</v>
      </c>
      <c r="E9">
        <f>COUNTIF('Plan de Mejoramiento'!$T$6:$T$92,"Cumplido")</f>
        <v>0</v>
      </c>
    </row>
    <row r="10" spans="1:5" x14ac:dyDescent="0.25">
      <c r="A10" s="6" t="s">
        <v>48</v>
      </c>
      <c r="B10">
        <f>COUNTIF('Plan de Mejoramiento'!$A$6:$A$92,"Contraloría")</f>
        <v>0</v>
      </c>
      <c r="E10">
        <f>COUNTIF('Plan de Mejoramiento'!$T$6:$T$92,"Cumplido")</f>
        <v>0</v>
      </c>
    </row>
  </sheetData>
  <sheetProtection algorithmName="SHA-512" hashValue="hAhUEXOg17ADKLgU31pKrYuFsIBHJcJf1zWqfpZpMoASxNxxbBswKAbep/M8cbTIORBChGLteAfHkK7eGv6xkw==" saltValue="gH7jWQJPLeggQ7YbSg6zV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topLeftCell="A12" workbookViewId="0">
      <selection activeCell="A15" sqref="A15"/>
    </sheetView>
  </sheetViews>
  <sheetFormatPr baseColWidth="10" defaultColWidth="9.140625" defaultRowHeight="15" x14ac:dyDescent="0.25"/>
  <cols>
    <col min="1" max="1" width="46.85546875" customWidth="1"/>
  </cols>
  <sheetData>
    <row r="1" spans="1:2" ht="18.75" x14ac:dyDescent="0.3">
      <c r="A1" s="3" t="s">
        <v>31</v>
      </c>
    </row>
    <row r="3" spans="1:2" x14ac:dyDescent="0.25">
      <c r="A3" t="s">
        <v>32</v>
      </c>
      <c r="B3">
        <f>KPIs!B7</f>
        <v>0</v>
      </c>
    </row>
    <row r="5" spans="1:2" x14ac:dyDescent="0.25">
      <c r="A5" t="s">
        <v>33</v>
      </c>
      <c r="B5">
        <f>KPIs!B8</f>
        <v>0</v>
      </c>
    </row>
    <row r="6" spans="1:2" x14ac:dyDescent="0.25">
      <c r="A6" t="s">
        <v>34</v>
      </c>
      <c r="B6">
        <f ca="1">KPIs!B9</f>
        <v>0</v>
      </c>
    </row>
    <row r="7" spans="1:2" x14ac:dyDescent="0.25">
      <c r="A7" t="s">
        <v>27</v>
      </c>
      <c r="B7">
        <f ca="1">KPIs!B10</f>
        <v>0</v>
      </c>
    </row>
    <row r="10" spans="1:2" x14ac:dyDescent="0.25">
      <c r="A10" s="4" t="s">
        <v>35</v>
      </c>
    </row>
    <row r="11" spans="1:2" ht="45" x14ac:dyDescent="0.25">
      <c r="A11" s="5" t="s">
        <v>36</v>
      </c>
    </row>
    <row r="12" spans="1:2" ht="30" x14ac:dyDescent="0.25">
      <c r="A12" s="5" t="s">
        <v>37</v>
      </c>
    </row>
    <row r="13" spans="1:2" ht="30" x14ac:dyDescent="0.25">
      <c r="A13" s="5" t="s">
        <v>38</v>
      </c>
    </row>
    <row r="14" spans="1:2" ht="45" x14ac:dyDescent="0.25">
      <c r="A14" s="5" t="s">
        <v>57</v>
      </c>
    </row>
    <row r="15" spans="1:2" ht="30" x14ac:dyDescent="0.25">
      <c r="A15" s="5" t="s">
        <v>39</v>
      </c>
    </row>
  </sheetData>
  <sheetProtection algorithmName="SHA-512" hashValue="hbO36iA/EMsYNQ8lAZAAnW32YvH0/2XNWs4OfEdmJ2mUFKvxL0rD5TNSCvvoL1KI0qKij3yyBF22oeCiTzVNGg==" saltValue="KpYgHOe96TbWN3NfG907X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Plan de Mejoramiento</vt:lpstr>
      <vt:lpstr>KPIs</vt:lpstr>
      <vt:lpstr>Resumenes</vt:lpstr>
      <vt:lpstr>Dashboard</vt:lpstr>
      <vt:lpstr>'Plan de Mejoramiento'!Área_de_impresión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Pardo Mateus</dc:creator>
  <cp:lastModifiedBy>Miguel Angel Pardo Mateus</cp:lastModifiedBy>
  <cp:lastPrinted>2025-09-15T18:16:01Z</cp:lastPrinted>
  <dcterms:created xsi:type="dcterms:W3CDTF">2025-09-06T01:58:21Z</dcterms:created>
  <dcterms:modified xsi:type="dcterms:W3CDTF">2025-09-22T18:42:48Z</dcterms:modified>
</cp:coreProperties>
</file>