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defaultThemeVersion="124226"/>
  <mc:AlternateContent xmlns:mc="http://schemas.openxmlformats.org/markup-compatibility/2006">
    <mc:Choice Requires="x15">
      <x15ac:absPath xmlns:x15ac="http://schemas.microsoft.com/office/spreadsheetml/2010/11/ac" url="\\192.168.6.11\Control-Interno\2025\Plan Anual de Auditoría 2025\Relación con Entes Externos de Control\Rendición de la Cuenta Fiscal Anual 2024\CONTROL FISCAL INTERNO ESPECIALES\CBN1022 INFORME EJECUTIVO ANUAL DE CONTROL INTERNO\"/>
    </mc:Choice>
  </mc:AlternateContent>
  <xr:revisionPtr revIDLastSave="0" documentId="13_ncr:1_{C9D9635F-F941-4362-B65F-5B0D5C9E1CE8}" xr6:coauthVersionLast="47" xr6:coauthVersionMax="47" xr10:uidLastSave="{00000000-0000-0000-0000-000000000000}"/>
  <bookViews>
    <workbookView xWindow="-120" yWindow="-120" windowWidth="29040" windowHeight="15720" xr2:uid="{00000000-000D-0000-FFFF-FFFF00000000}"/>
  </bookViews>
  <sheets>
    <sheet name="I-2024" sheetId="26" r:id="rId1"/>
    <sheet name="II-2024" sheetId="29" r:id="rId2"/>
    <sheet name="Hoja1" sheetId="28"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localSheetId="1" hidden="1">{"'para SB'!$A$1420:$F$1479"}</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localSheetId="1" hidden="1">{"'para SB'!$A$1420:$F$1479"}</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localSheetId="1" hidden="1">{"'Sheet1'!$A$1:$F$179"}</definedName>
    <definedName name="ro" hidden="1">{"'Sheet1'!$A$1:$F$179"}</definedName>
    <definedName name="rod" localSheetId="1" hidden="1">{"'Sheet1'!$A$1:$F$179"}</definedName>
    <definedName name="rod" hidden="1">{"'Sheet1'!$A$1:$F$179"}</definedName>
    <definedName name="rodirgo" localSheetId="1" hidden="1">{"'Sheet1'!$A$1:$F$179"}</definedName>
    <definedName name="rodirgo" hidden="1">{"'Sheet1'!$A$1:$F$179"}</definedName>
    <definedName name="Saldo">SUMIF([7]DATA2!XFB$1:XFB$65536,[8]Octubre!$C1,[7]DATA2!A$1:A$65536)</definedName>
    <definedName name="sdaf" localSheetId="1" hidden="1">{"'para SB'!$A$1420:$F$1479"}</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localSheetId="1" hidden="1">{#N/A,#N/A,FALSE,"ANEXO1";"ACTIVO",#N/A,FALSE,"ANEXO1";"PASIVO",#N/A,FALSE,"ANEXO1";"G Y P",#N/A,FALSE,"ANEXO1"}</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localSheetId="1" hidden="1">{#N/A,#N/A,FALSE,"ANEXO1";"ACTIVO",#N/A,FALSE,"ANEXO1";"PASIVO",#N/A,FALSE,"ANEXO1";"G Y P",#N/A,FALSE,"ANEXO1"}</definedName>
    <definedName name="wrn.CONSOLIDADO." hidden="1">{#N/A,#N/A,FALSE,"ANEXO1";"ACTIVO",#N/A,FALSE,"ANEXO1";"PASIVO",#N/A,FALSE,"ANEXO1";"G Y P",#N/A,FALSE,"ANEXO1"}</definedName>
    <definedName name="ws" localSheetId="1" hidden="1">{"'Sheet1'!$A$1:$F$179"}</definedName>
    <definedName name="ws" hidden="1">{"'Sheet1'!$A$1:$F$179"}</definedName>
    <definedName name="X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29" l="1"/>
  <c r="O33" i="29" s="1"/>
  <c r="E33" i="29"/>
  <c r="G31" i="29"/>
  <c r="O31" i="29" s="1"/>
  <c r="E31" i="29"/>
  <c r="G29" i="29"/>
  <c r="O29" i="29" s="1"/>
  <c r="E29" i="29"/>
  <c r="G27" i="29"/>
  <c r="O27" i="29" s="1"/>
  <c r="E27" i="29"/>
  <c r="O25" i="29"/>
  <c r="G25" i="29"/>
  <c r="E25" i="29"/>
  <c r="M7" i="29"/>
  <c r="B54" i="28" l="1"/>
  <c r="B53" i="28"/>
  <c r="B19" i="28"/>
  <c r="B6" i="28" l="1"/>
  <c r="B81" i="28" l="1"/>
  <c r="B82" i="28"/>
  <c r="K2" i="28" l="1"/>
  <c r="L2" i="28"/>
  <c r="G2" i="28"/>
  <c r="M2" i="28" l="1"/>
  <c r="B44" i="28" l="1"/>
  <c r="B45" i="28"/>
  <c r="B46" i="28"/>
  <c r="B47" i="28"/>
  <c r="B48" i="28"/>
  <c r="B49" i="28"/>
  <c r="B50" i="28"/>
  <c r="B51" i="28"/>
  <c r="B52"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43" i="28"/>
  <c r="B26" i="28"/>
  <c r="B27" i="28"/>
  <c r="B28" i="28"/>
  <c r="B29" i="28"/>
  <c r="B30" i="28"/>
  <c r="B31" i="28"/>
  <c r="B32" i="28"/>
  <c r="B33" i="28"/>
  <c r="B34" i="28"/>
  <c r="B35" i="28"/>
  <c r="B36" i="28"/>
  <c r="B37" i="28"/>
  <c r="B38" i="28"/>
  <c r="B39" i="28"/>
  <c r="B40" i="28"/>
  <c r="B41" i="28"/>
  <c r="B42" i="28"/>
  <c r="K42" i="28" l="1"/>
  <c r="K41" i="28"/>
  <c r="K40" i="28"/>
  <c r="K39" i="28"/>
  <c r="K38" i="28"/>
  <c r="K37" i="28"/>
  <c r="K36" i="28"/>
  <c r="K35" i="28"/>
  <c r="K34" i="28"/>
  <c r="K33" i="28"/>
  <c r="K32" i="28"/>
  <c r="K31" i="28"/>
  <c r="K30" i="28"/>
  <c r="K29" i="28"/>
  <c r="K28" i="28"/>
  <c r="K27" i="28"/>
  <c r="K26" i="28"/>
  <c r="L42" i="28"/>
  <c r="L41" i="28"/>
  <c r="L40" i="28"/>
  <c r="L39" i="28"/>
  <c r="L38" i="28"/>
  <c r="L37" i="28"/>
  <c r="L36" i="28"/>
  <c r="L35" i="28"/>
  <c r="L34" i="28"/>
  <c r="L33" i="28"/>
  <c r="L32" i="28"/>
  <c r="L31" i="28"/>
  <c r="L30" i="28"/>
  <c r="L29" i="28"/>
  <c r="L28" i="28"/>
  <c r="L27" i="28"/>
  <c r="L26" i="28"/>
  <c r="L54" i="28"/>
  <c r="L53" i="28"/>
  <c r="L52" i="28"/>
  <c r="L51" i="28"/>
  <c r="L50" i="28"/>
  <c r="L49" i="28"/>
  <c r="L48" i="28"/>
  <c r="L47" i="28"/>
  <c r="L46" i="28"/>
  <c r="L45" i="28"/>
  <c r="L44" i="28"/>
  <c r="L43" i="28"/>
  <c r="K54" i="28"/>
  <c r="K53" i="28"/>
  <c r="K52" i="28"/>
  <c r="K51" i="28"/>
  <c r="K50" i="28"/>
  <c r="K49" i="28"/>
  <c r="K48" i="28"/>
  <c r="K47" i="28"/>
  <c r="K46" i="28"/>
  <c r="K45" i="28"/>
  <c r="K44" i="28"/>
  <c r="K43" i="28"/>
  <c r="C54" i="28"/>
  <c r="E54" i="28"/>
  <c r="F54" i="28"/>
  <c r="G54" i="28"/>
  <c r="C53" i="28"/>
  <c r="E53" i="28"/>
  <c r="F53" i="28"/>
  <c r="G53" i="28"/>
  <c r="L68" i="28"/>
  <c r="L67" i="28"/>
  <c r="L66" i="28"/>
  <c r="L65" i="28"/>
  <c r="L64" i="28"/>
  <c r="L63" i="28"/>
  <c r="L62" i="28"/>
  <c r="L61" i="28"/>
  <c r="L60" i="28"/>
  <c r="L59" i="28"/>
  <c r="L58" i="28"/>
  <c r="L57" i="28"/>
  <c r="L56" i="28"/>
  <c r="L55" i="28"/>
  <c r="K68" i="28"/>
  <c r="K67" i="28"/>
  <c r="K66" i="28"/>
  <c r="K65" i="28"/>
  <c r="K64" i="28"/>
  <c r="K63" i="28"/>
  <c r="K62" i="28"/>
  <c r="K61" i="28"/>
  <c r="K60" i="28"/>
  <c r="K59" i="28"/>
  <c r="K58" i="28"/>
  <c r="K57" i="28"/>
  <c r="K56" i="28"/>
  <c r="K55" i="28"/>
  <c r="L82" i="28"/>
  <c r="L81" i="28"/>
  <c r="L80" i="28"/>
  <c r="L79" i="28"/>
  <c r="L78" i="28"/>
  <c r="L77" i="28"/>
  <c r="L76" i="28"/>
  <c r="L75" i="28"/>
  <c r="L74" i="28"/>
  <c r="L73" i="28"/>
  <c r="L72" i="28"/>
  <c r="L71" i="28"/>
  <c r="L70" i="28"/>
  <c r="L69" i="28"/>
  <c r="K82" i="28"/>
  <c r="K81" i="28"/>
  <c r="K80" i="28"/>
  <c r="K79" i="28"/>
  <c r="K78" i="28"/>
  <c r="K77" i="28"/>
  <c r="K76" i="28"/>
  <c r="K75" i="28"/>
  <c r="K74" i="28"/>
  <c r="K73" i="28"/>
  <c r="K72" i="28"/>
  <c r="K71" i="28"/>
  <c r="K70" i="28"/>
  <c r="K69" i="28"/>
  <c r="G33" i="28"/>
  <c r="G41" i="28"/>
  <c r="F30" i="28"/>
  <c r="F38" i="28"/>
  <c r="G35" i="28"/>
  <c r="F32" i="28"/>
  <c r="G29" i="28"/>
  <c r="F26" i="28"/>
  <c r="G32" i="28"/>
  <c r="F37" i="28"/>
  <c r="G34" i="28"/>
  <c r="G42" i="28"/>
  <c r="F31" i="28"/>
  <c r="F39" i="28"/>
  <c r="F40" i="28"/>
  <c r="F42" i="28"/>
  <c r="F28" i="28"/>
  <c r="F29" i="28"/>
  <c r="G27" i="28"/>
  <c r="G28" i="28"/>
  <c r="G36" i="28"/>
  <c r="F33" i="28"/>
  <c r="F41" i="28"/>
  <c r="G37" i="28"/>
  <c r="F34" i="28"/>
  <c r="G31" i="28"/>
  <c r="F36" i="28"/>
  <c r="G30" i="28"/>
  <c r="G38" i="28"/>
  <c r="F27" i="28"/>
  <c r="F35" i="28"/>
  <c r="G39" i="28"/>
  <c r="G40" i="28"/>
  <c r="G82" i="28"/>
  <c r="G74" i="28"/>
  <c r="F71" i="28"/>
  <c r="F79" i="28"/>
  <c r="F81" i="28"/>
  <c r="F69" i="28"/>
  <c r="G75" i="28"/>
  <c r="G81" i="28"/>
  <c r="G73" i="28"/>
  <c r="F72" i="28"/>
  <c r="F80" i="28"/>
  <c r="F73" i="28"/>
  <c r="F75" i="28"/>
  <c r="F77" i="28"/>
  <c r="F78" i="28"/>
  <c r="G80" i="28"/>
  <c r="G72" i="28"/>
  <c r="G79" i="28"/>
  <c r="G70" i="28"/>
  <c r="F74" i="28"/>
  <c r="F82" i="28"/>
  <c r="G78" i="28"/>
  <c r="G69" i="28"/>
  <c r="G76" i="28"/>
  <c r="F70" i="28"/>
  <c r="G77" i="28"/>
  <c r="G71" i="28"/>
  <c r="F76" i="28"/>
  <c r="E81" i="28"/>
  <c r="C79" i="28"/>
  <c r="E82" i="28"/>
  <c r="C80" i="28"/>
  <c r="C81" i="28"/>
  <c r="C82" i="28"/>
  <c r="C75" i="28"/>
  <c r="C76" i="28"/>
  <c r="C77" i="28"/>
  <c r="C78" i="28"/>
  <c r="C51" i="28"/>
  <c r="G44" i="28"/>
  <c r="G52" i="28"/>
  <c r="F49" i="28"/>
  <c r="F43" i="28"/>
  <c r="G45" i="28"/>
  <c r="G43" i="28"/>
  <c r="F50" i="28"/>
  <c r="F51" i="28"/>
  <c r="F45" i="28"/>
  <c r="G50" i="28"/>
  <c r="G51" i="28"/>
  <c r="G46" i="28"/>
  <c r="G47" i="28"/>
  <c r="F44" i="28"/>
  <c r="F52" i="28"/>
  <c r="G48" i="28"/>
  <c r="F48" i="28"/>
  <c r="G49" i="28"/>
  <c r="F46" i="28"/>
  <c r="F47" i="28"/>
  <c r="G62" i="28"/>
  <c r="F59" i="28"/>
  <c r="F67" i="28"/>
  <c r="F55" i="28"/>
  <c r="G68" i="28"/>
  <c r="F65" i="28"/>
  <c r="F58" i="28"/>
  <c r="G63" i="28"/>
  <c r="F60" i="28"/>
  <c r="F68" i="28"/>
  <c r="F61" i="28"/>
  <c r="G56" i="28"/>
  <c r="G64" i="28"/>
  <c r="G57" i="28"/>
  <c r="G65" i="28"/>
  <c r="F62" i="28"/>
  <c r="G58" i="28"/>
  <c r="G66" i="28"/>
  <c r="F63" i="28"/>
  <c r="F57" i="28"/>
  <c r="G59" i="28"/>
  <c r="G67" i="28"/>
  <c r="F56" i="28"/>
  <c r="F64" i="28"/>
  <c r="G60" i="28"/>
  <c r="G61" i="28"/>
  <c r="F66" i="28"/>
  <c r="C74" i="28"/>
  <c r="C34" i="28"/>
  <c r="C30" i="28"/>
  <c r="E29" i="28"/>
  <c r="E33" i="28"/>
  <c r="E37" i="28"/>
  <c r="E41" i="28"/>
  <c r="E30" i="28"/>
  <c r="E34" i="28"/>
  <c r="E38" i="28"/>
  <c r="E42" i="28"/>
  <c r="E27" i="28"/>
  <c r="E31" i="28"/>
  <c r="E35" i="28"/>
  <c r="E39" i="28"/>
  <c r="E26" i="28"/>
  <c r="E28" i="28"/>
  <c r="E32" i="28"/>
  <c r="E36" i="28"/>
  <c r="E40" i="28"/>
  <c r="E72" i="28"/>
  <c r="E76" i="28"/>
  <c r="E80" i="28"/>
  <c r="E73" i="28"/>
  <c r="E77" i="28"/>
  <c r="E69" i="28"/>
  <c r="C70" i="28"/>
  <c r="C69" i="28"/>
  <c r="C73" i="28"/>
  <c r="E70" i="28"/>
  <c r="E74" i="28"/>
  <c r="E78" i="28"/>
  <c r="C71" i="28"/>
  <c r="E71" i="28"/>
  <c r="E75" i="28"/>
  <c r="E79" i="28"/>
  <c r="C72" i="28"/>
  <c r="C41" i="28"/>
  <c r="C37" i="28"/>
  <c r="C33" i="28"/>
  <c r="C29" i="28"/>
  <c r="C50" i="28"/>
  <c r="C46" i="28"/>
  <c r="C42" i="28"/>
  <c r="C38" i="28"/>
  <c r="C43" i="28"/>
  <c r="C47" i="28"/>
  <c r="C40" i="28"/>
  <c r="C36" i="28"/>
  <c r="C32" i="28"/>
  <c r="C28" i="28"/>
  <c r="C49" i="28"/>
  <c r="C45" i="28"/>
  <c r="E44" i="28"/>
  <c r="E48" i="28"/>
  <c r="E52" i="28"/>
  <c r="E45" i="28"/>
  <c r="E49" i="28"/>
  <c r="E43" i="28"/>
  <c r="E46" i="28"/>
  <c r="E50" i="28"/>
  <c r="E47" i="28"/>
  <c r="E51" i="28"/>
  <c r="E58" i="28"/>
  <c r="E62" i="28"/>
  <c r="E66" i="28"/>
  <c r="E59" i="28"/>
  <c r="E63" i="28"/>
  <c r="E67" i="28"/>
  <c r="C59" i="28"/>
  <c r="C63" i="28"/>
  <c r="C62" i="28"/>
  <c r="E56" i="28"/>
  <c r="E60" i="28"/>
  <c r="E64" i="28"/>
  <c r="E68" i="28"/>
  <c r="C56" i="28"/>
  <c r="C60" i="28"/>
  <c r="C64" i="28"/>
  <c r="E57" i="28"/>
  <c r="E61" i="28"/>
  <c r="E65" i="28"/>
  <c r="E55" i="28"/>
  <c r="C57" i="28"/>
  <c r="C61" i="28"/>
  <c r="C65" i="28"/>
  <c r="C58" i="28"/>
  <c r="C55" i="28"/>
  <c r="C26" i="28"/>
  <c r="C39" i="28"/>
  <c r="C35" i="28"/>
  <c r="C31" i="28"/>
  <c r="C27" i="28"/>
  <c r="C48" i="28"/>
  <c r="C44" i="28"/>
  <c r="C52" i="28"/>
  <c r="C68" i="28"/>
  <c r="C67" i="28"/>
  <c r="C66" i="28"/>
  <c r="B3" i="28"/>
  <c r="B4" i="28"/>
  <c r="B5" i="28"/>
  <c r="B7" i="28"/>
  <c r="B8" i="28"/>
  <c r="B9" i="28"/>
  <c r="B10" i="28"/>
  <c r="B11" i="28"/>
  <c r="B12" i="28"/>
  <c r="B13" i="28"/>
  <c r="B14" i="28"/>
  <c r="B15" i="28"/>
  <c r="B16" i="28"/>
  <c r="B17" i="28"/>
  <c r="B18" i="28"/>
  <c r="B20" i="28"/>
  <c r="B21" i="28"/>
  <c r="B22" i="28"/>
  <c r="B23" i="28"/>
  <c r="B24" i="28"/>
  <c r="B25" i="28"/>
  <c r="B2" i="28"/>
  <c r="M46" i="28" l="1"/>
  <c r="M61" i="28"/>
  <c r="M58" i="28"/>
  <c r="M66" i="28"/>
  <c r="M65" i="28"/>
  <c r="M47" i="28"/>
  <c r="M54" i="28"/>
  <c r="M43" i="28"/>
  <c r="M51" i="28"/>
  <c r="M44" i="28"/>
  <c r="M52" i="28"/>
  <c r="M62" i="28"/>
  <c r="M48" i="28"/>
  <c r="M71" i="28"/>
  <c r="M75" i="28"/>
  <c r="M79" i="28"/>
  <c r="M72" i="28"/>
  <c r="M76" i="28"/>
  <c r="M80" i="28"/>
  <c r="M45" i="28"/>
  <c r="M50" i="28"/>
  <c r="M49" i="28"/>
  <c r="M53" i="28"/>
  <c r="M56" i="28"/>
  <c r="M60" i="28"/>
  <c r="M64" i="28"/>
  <c r="M68" i="28"/>
  <c r="M69" i="28"/>
  <c r="M73" i="28"/>
  <c r="M77" i="28"/>
  <c r="M81" i="28"/>
  <c r="M70" i="28"/>
  <c r="M74" i="28"/>
  <c r="M78" i="28"/>
  <c r="M82" i="28"/>
  <c r="M57" i="28"/>
  <c r="M55" i="28"/>
  <c r="M59" i="28"/>
  <c r="M63" i="28"/>
  <c r="M67" i="28"/>
  <c r="M26" i="28"/>
  <c r="M27" i="28"/>
  <c r="M28" i="28"/>
  <c r="M29" i="28"/>
  <c r="M30" i="28"/>
  <c r="M31" i="28"/>
  <c r="M32" i="28"/>
  <c r="M33" i="28"/>
  <c r="M34" i="28"/>
  <c r="M35" i="28"/>
  <c r="M36" i="28"/>
  <c r="M37" i="28"/>
  <c r="M38" i="28"/>
  <c r="M39" i="28"/>
  <c r="M40" i="28"/>
  <c r="M41" i="28"/>
  <c r="M42" i="28"/>
  <c r="N52" i="28" l="1"/>
  <c r="N55" i="28"/>
  <c r="L19" i="28"/>
  <c r="L10" i="28"/>
  <c r="K20" i="28"/>
  <c r="F19" i="28"/>
  <c r="L13" i="28"/>
  <c r="K4" i="28"/>
  <c r="K5" i="28"/>
  <c r="L20" i="28"/>
  <c r="E19" i="28"/>
  <c r="L21" i="28"/>
  <c r="C19" i="28"/>
  <c r="K7" i="28"/>
  <c r="K15" i="28"/>
  <c r="K23" i="28"/>
  <c r="L6" i="28"/>
  <c r="L14" i="28"/>
  <c r="L22" i="28"/>
  <c r="L3" i="28"/>
  <c r="K13" i="28"/>
  <c r="L4" i="28"/>
  <c r="K6" i="28"/>
  <c r="L5" i="28"/>
  <c r="K8" i="28"/>
  <c r="K16" i="28"/>
  <c r="K24" i="28"/>
  <c r="L7" i="28"/>
  <c r="L15" i="28"/>
  <c r="L23" i="28"/>
  <c r="K11" i="28"/>
  <c r="K12" i="28"/>
  <c r="K21" i="28"/>
  <c r="K22" i="28"/>
  <c r="K9" i="28"/>
  <c r="K17" i="28"/>
  <c r="K25" i="28"/>
  <c r="L8" i="28"/>
  <c r="L16" i="28"/>
  <c r="L24" i="28"/>
  <c r="K19" i="28"/>
  <c r="G19" i="28"/>
  <c r="L11" i="28"/>
  <c r="L12" i="28"/>
  <c r="K14" i="28"/>
  <c r="K3" i="28"/>
  <c r="K10" i="28"/>
  <c r="K18" i="28"/>
  <c r="L9" i="28"/>
  <c r="L17" i="28"/>
  <c r="L25" i="28"/>
  <c r="L18" i="28"/>
  <c r="N53" i="28"/>
  <c r="N54" i="28"/>
  <c r="N49" i="28"/>
  <c r="N47" i="28"/>
  <c r="N46" i="28"/>
  <c r="N48" i="28"/>
  <c r="E6" i="28"/>
  <c r="C6" i="28"/>
  <c r="F6" i="28"/>
  <c r="G6" i="28"/>
  <c r="N44" i="28"/>
  <c r="N26" i="28"/>
  <c r="N34" i="28"/>
  <c r="N42" i="28"/>
  <c r="N27" i="28"/>
  <c r="N35" i="28"/>
  <c r="N40" i="28"/>
  <c r="N28" i="28"/>
  <c r="N36" i="28"/>
  <c r="N29" i="28"/>
  <c r="N37" i="28"/>
  <c r="N30" i="28"/>
  <c r="N38" i="28"/>
  <c r="N32" i="28"/>
  <c r="N31" i="28"/>
  <c r="N39" i="28"/>
  <c r="N33" i="28"/>
  <c r="N41" i="28"/>
  <c r="N51" i="28"/>
  <c r="N43" i="28"/>
  <c r="N50" i="28"/>
  <c r="N76" i="28"/>
  <c r="N75" i="28"/>
  <c r="N69" i="28"/>
  <c r="N77" i="28"/>
  <c r="N82" i="28"/>
  <c r="N70" i="28"/>
  <c r="N78" i="28"/>
  <c r="N71" i="28"/>
  <c r="N79" i="28"/>
  <c r="N72" i="28"/>
  <c r="N80" i="28"/>
  <c r="N74" i="28"/>
  <c r="N73" i="28"/>
  <c r="N81" i="28"/>
  <c r="N45" i="28"/>
  <c r="N60" i="28"/>
  <c r="N68" i="28"/>
  <c r="N61" i="28"/>
  <c r="N62" i="28"/>
  <c r="N63" i="28"/>
  <c r="N66" i="28"/>
  <c r="N67" i="28"/>
  <c r="N56" i="28"/>
  <c r="N64" i="28"/>
  <c r="N57" i="28"/>
  <c r="N65" i="28"/>
  <c r="N58" i="28"/>
  <c r="N59" i="28"/>
  <c r="G10" i="28"/>
  <c r="G23" i="28"/>
  <c r="F7" i="28"/>
  <c r="F20" i="28"/>
  <c r="G25" i="28"/>
  <c r="G11" i="28"/>
  <c r="G24" i="28"/>
  <c r="F8" i="28"/>
  <c r="F21" i="28"/>
  <c r="G15" i="28"/>
  <c r="F4" i="28"/>
  <c r="F15" i="28"/>
  <c r="G3" i="28"/>
  <c r="G13" i="28"/>
  <c r="F9" i="28"/>
  <c r="F22" i="28"/>
  <c r="F11" i="28"/>
  <c r="G8" i="28"/>
  <c r="G4" i="28"/>
  <c r="G14" i="28"/>
  <c r="F10" i="28"/>
  <c r="F23" i="28"/>
  <c r="F24" i="28"/>
  <c r="G9" i="28"/>
  <c r="G5" i="28"/>
  <c r="G21" i="28"/>
  <c r="G22" i="28"/>
  <c r="G7" i="28"/>
  <c r="G20" i="28"/>
  <c r="F3" i="28"/>
  <c r="F13" i="28"/>
  <c r="F25" i="28"/>
  <c r="F14" i="28"/>
  <c r="F5" i="28"/>
  <c r="F12" i="28"/>
  <c r="F17" i="28"/>
  <c r="F2" i="28"/>
  <c r="F16" i="28"/>
  <c r="F18" i="28"/>
  <c r="G18" i="28"/>
  <c r="G16" i="28"/>
  <c r="G12" i="28"/>
  <c r="G17" i="28"/>
  <c r="C21" i="28"/>
  <c r="C16" i="28"/>
  <c r="C12" i="28"/>
  <c r="C8" i="28"/>
  <c r="C3" i="28"/>
  <c r="C24" i="28"/>
  <c r="C20" i="28"/>
  <c r="C15" i="28"/>
  <c r="C11" i="28"/>
  <c r="C7" i="28"/>
  <c r="C2" i="28"/>
  <c r="C23" i="28"/>
  <c r="C18" i="28"/>
  <c r="C14" i="28"/>
  <c r="C10" i="28"/>
  <c r="C5" i="28"/>
  <c r="C25" i="28"/>
  <c r="C22" i="28"/>
  <c r="C17" i="28"/>
  <c r="C13" i="28"/>
  <c r="C9" i="28"/>
  <c r="C4" i="28"/>
  <c r="E3" i="28"/>
  <c r="E8" i="28"/>
  <c r="E12" i="28"/>
  <c r="E16" i="28"/>
  <c r="E21" i="28"/>
  <c r="E25" i="28"/>
  <c r="E4" i="28"/>
  <c r="E9" i="28"/>
  <c r="E13" i="28"/>
  <c r="E17" i="28"/>
  <c r="E22" i="28"/>
  <c r="E2" i="28"/>
  <c r="E5" i="28"/>
  <c r="E10" i="28"/>
  <c r="E14" i="28"/>
  <c r="E18" i="28"/>
  <c r="E23" i="28"/>
  <c r="E7" i="28"/>
  <c r="E11" i="28"/>
  <c r="E15" i="28"/>
  <c r="E20" i="28"/>
  <c r="E24" i="28"/>
  <c r="G55" i="28"/>
  <c r="M19" i="28" l="1"/>
  <c r="M15" i="28"/>
  <c r="M22" i="28"/>
  <c r="M10" i="28"/>
  <c r="M3" i="28"/>
  <c r="M23" i="28"/>
  <c r="M20" i="28"/>
  <c r="M21" i="28"/>
  <c r="M13" i="28"/>
  <c r="M14" i="28"/>
  <c r="M6" i="28"/>
  <c r="M18" i="28"/>
  <c r="M25" i="28"/>
  <c r="M17" i="28"/>
  <c r="M9" i="28"/>
  <c r="M12" i="28"/>
  <c r="M11" i="28"/>
  <c r="M24" i="28"/>
  <c r="M16" i="28"/>
  <c r="M8" i="28"/>
  <c r="M7" i="28"/>
  <c r="M5" i="28"/>
  <c r="M4" i="28"/>
  <c r="I54" i="28"/>
  <c r="I19" i="28"/>
  <c r="I53" i="28"/>
  <c r="I6" i="28"/>
  <c r="E33" i="26"/>
  <c r="G33" i="26"/>
  <c r="O33" i="26" s="1"/>
  <c r="G29" i="26"/>
  <c r="O29" i="26" s="1"/>
  <c r="E29" i="26"/>
  <c r="G27" i="26"/>
  <c r="O27" i="26" s="1"/>
  <c r="E27" i="26"/>
  <c r="G31" i="26"/>
  <c r="O31" i="26" s="1"/>
  <c r="E31" i="26"/>
  <c r="G26" i="28"/>
  <c r="H6" i="28" s="1"/>
  <c r="N2" i="28" l="1"/>
  <c r="N19" i="28"/>
  <c r="H54" i="28"/>
  <c r="H53" i="28"/>
  <c r="H82" i="28"/>
  <c r="H19" i="28"/>
  <c r="N6" i="28"/>
  <c r="N9" i="28"/>
  <c r="N17" i="28"/>
  <c r="N25" i="28"/>
  <c r="N10" i="28"/>
  <c r="N18" i="28"/>
  <c r="N16" i="28"/>
  <c r="N11" i="28"/>
  <c r="N20" i="28"/>
  <c r="N8" i="28"/>
  <c r="N3" i="28"/>
  <c r="N12" i="28"/>
  <c r="N21" i="28"/>
  <c r="N4" i="28"/>
  <c r="N13" i="28"/>
  <c r="N22" i="28"/>
  <c r="N5" i="28"/>
  <c r="N14" i="28"/>
  <c r="N23" i="28"/>
  <c r="N7" i="28"/>
  <c r="N15" i="28"/>
  <c r="N24" i="28"/>
  <c r="H8" i="28"/>
  <c r="H80" i="28"/>
  <c r="H48" i="28"/>
  <c r="H73" i="28"/>
  <c r="H13" i="28"/>
  <c r="H52" i="28"/>
  <c r="H25" i="28"/>
  <c r="H39" i="28"/>
  <c r="H16" i="28"/>
  <c r="H3" i="28"/>
  <c r="H28" i="28"/>
  <c r="H5" i="28"/>
  <c r="H29" i="28"/>
  <c r="H30" i="28"/>
  <c r="H26" i="28"/>
  <c r="H69" i="28"/>
  <c r="H18" i="28"/>
  <c r="H9" i="28"/>
  <c r="H27" i="28"/>
  <c r="H43" i="28"/>
  <c r="H70" i="28"/>
  <c r="H22" i="28"/>
  <c r="H45" i="28"/>
  <c r="H11" i="28"/>
  <c r="H68" i="28"/>
  <c r="H44" i="28"/>
  <c r="H36" i="28"/>
  <c r="H63" i="28"/>
  <c r="H42" i="28"/>
  <c r="H2" i="28"/>
  <c r="H31" i="28"/>
  <c r="H20" i="28"/>
  <c r="H37" i="28"/>
  <c r="H72" i="28"/>
  <c r="H67" i="28"/>
  <c r="H61" i="28"/>
  <c r="H78" i="28"/>
  <c r="H51" i="28"/>
  <c r="H46" i="28"/>
  <c r="H41" i="28"/>
  <c r="H74" i="28"/>
  <c r="H7" i="28"/>
  <c r="H17" i="28"/>
  <c r="H76" i="28"/>
  <c r="H21" i="28"/>
  <c r="H57" i="28"/>
  <c r="H24" i="28"/>
  <c r="H40" i="28"/>
  <c r="H34" i="28"/>
  <c r="H14" i="28"/>
  <c r="H4" i="28"/>
  <c r="H62" i="28"/>
  <c r="H47" i="28"/>
  <c r="H55" i="28"/>
  <c r="H65" i="28"/>
  <c r="H60" i="28"/>
  <c r="H32" i="28"/>
  <c r="H50" i="28"/>
  <c r="H56" i="28"/>
  <c r="H23" i="28"/>
  <c r="H77" i="28"/>
  <c r="H79" i="28"/>
  <c r="H66" i="28"/>
  <c r="H59" i="28"/>
  <c r="H49" i="28"/>
  <c r="H35" i="28"/>
  <c r="H12" i="28"/>
  <c r="H38" i="28"/>
  <c r="H64" i="28"/>
  <c r="H81" i="28"/>
  <c r="H15" i="28"/>
  <c r="H71" i="28"/>
  <c r="H75" i="28"/>
  <c r="H10" i="28"/>
  <c r="H33" i="28"/>
  <c r="H58" i="28"/>
  <c r="I81" i="28"/>
  <c r="I82" i="28"/>
  <c r="I80" i="28"/>
  <c r="I56" i="28"/>
  <c r="I30" i="28"/>
  <c r="I2" i="28"/>
  <c r="I70" i="28"/>
  <c r="I28" i="28"/>
  <c r="I77" i="28"/>
  <c r="I69" i="28"/>
  <c r="I61" i="28"/>
  <c r="I51" i="28"/>
  <c r="I43" i="28"/>
  <c r="I76" i="28"/>
  <c r="I68" i="28"/>
  <c r="I60" i="28"/>
  <c r="I50" i="28"/>
  <c r="I42" i="28"/>
  <c r="I34" i="28"/>
  <c r="I26" i="28"/>
  <c r="I52" i="28"/>
  <c r="I35" i="28"/>
  <c r="I75" i="28"/>
  <c r="I67" i="28"/>
  <c r="I59" i="28"/>
  <c r="I49" i="28"/>
  <c r="I41" i="28"/>
  <c r="I33" i="28"/>
  <c r="I73" i="28"/>
  <c r="I39" i="28"/>
  <c r="I72" i="28"/>
  <c r="I46" i="28"/>
  <c r="I79" i="28"/>
  <c r="I63" i="28"/>
  <c r="I45" i="28"/>
  <c r="I29" i="28"/>
  <c r="I78" i="28"/>
  <c r="I44" i="28"/>
  <c r="I27" i="28"/>
  <c r="I74" i="28"/>
  <c r="I66" i="28"/>
  <c r="I58" i="28"/>
  <c r="I48" i="28"/>
  <c r="I40" i="28"/>
  <c r="I32" i="28"/>
  <c r="I65" i="28"/>
  <c r="I57" i="28"/>
  <c r="I47" i="28"/>
  <c r="I31" i="28"/>
  <c r="I64" i="28"/>
  <c r="I38" i="28"/>
  <c r="I71" i="28"/>
  <c r="I55" i="28"/>
  <c r="I37" i="28"/>
  <c r="I62" i="28"/>
  <c r="I36" i="28"/>
  <c r="I4" i="28"/>
  <c r="I11" i="28"/>
  <c r="I24" i="28"/>
  <c r="I14" i="28"/>
  <c r="I25" i="28"/>
  <c r="I15" i="28"/>
  <c r="I21" i="28"/>
  <c r="I10" i="28"/>
  <c r="I7" i="28"/>
  <c r="I22" i="28"/>
  <c r="I16" i="28"/>
  <c r="I8" i="28"/>
  <c r="I12" i="28"/>
  <c r="I18" i="28"/>
  <c r="I20" i="28"/>
  <c r="I3" i="28"/>
  <c r="I17" i="28"/>
  <c r="I23" i="28"/>
  <c r="I9" i="28"/>
  <c r="I5" i="28"/>
  <c r="I13" i="28"/>
  <c r="E25" i="26" l="1"/>
  <c r="G25" i="26"/>
  <c r="M7" i="26" l="1"/>
  <c r="O25" i="26"/>
</calcChain>
</file>

<file path=xl/sharedStrings.xml><?xml version="1.0" encoding="utf-8"?>
<sst xmlns="http://schemas.openxmlformats.org/spreadsheetml/2006/main" count="337" uniqueCount="164">
  <si>
    <t>Oportunidad de Mejora</t>
  </si>
  <si>
    <t>Deficiencia de Control
(Diseño o Ejecución)</t>
  </si>
  <si>
    <t>Deficiencia de Control Mayor
(Diseño y Ejecución)</t>
  </si>
  <si>
    <t>Ambiente de control</t>
  </si>
  <si>
    <t>Componente</t>
  </si>
  <si>
    <t>Lineamiento</t>
  </si>
  <si>
    <t>Presente</t>
  </si>
  <si>
    <t>ID</t>
  </si>
  <si>
    <t>Evaluación</t>
  </si>
  <si>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</si>
  <si>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</si>
  <si>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</si>
  <si>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</si>
  <si>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</si>
  <si>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</si>
  <si>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</si>
  <si>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Si</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</si>
  <si>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</si>
  <si>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</si>
  <si>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</si>
  <si>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</si>
  <si>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</si>
  <si>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</si>
  <si>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</si>
  <si>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</si>
  <si>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</si>
  <si>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</si>
  <si>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</si>
  <si>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</si>
  <si>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</si>
  <si>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</si>
  <si>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</si>
  <si>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</si>
  <si>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</si>
  <si>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</si>
  <si>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</si>
  <si>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</si>
  <si>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</si>
  <si>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</si>
  <si>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</si>
  <si>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</si>
  <si>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</si>
  <si>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</si>
  <si>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</si>
  <si>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</si>
  <si>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</si>
  <si>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</si>
  <si>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</si>
  <si>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</si>
  <si>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</si>
  <si>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</si>
  <si>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</si>
  <si>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</si>
  <si>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</si>
  <si>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</si>
  <si>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</si>
  <si>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</si>
  <si>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</si>
  <si>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</si>
  <si>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</si>
  <si>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</si>
  <si>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</si>
  <si>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</si>
  <si>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</si>
  <si>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</si>
  <si>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</si>
  <si>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</si>
  <si>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</si>
  <si>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</si>
  <si>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</si>
  <si>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</si>
  <si>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</si>
  <si>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</si>
  <si>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</si>
  <si>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</si>
  <si>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</si>
  <si>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</si>
  <si>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</si>
  <si>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</si>
  <si>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</si>
  <si>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</si>
  <si>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</si>
  <si>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</si>
  <si>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</si>
  <si>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</si>
  <si>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</si>
  <si>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</si>
  <si>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</si>
  <si>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</si>
  <si>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</si>
  <si>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</si>
  <si>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</si>
  <si>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</si>
  <si>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</si>
  <si>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</si>
  <si>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</si>
  <si>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</si>
  <si>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</si>
  <si>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</si>
  <si>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</si>
  <si>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</si>
  <si>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</si>
  <si>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</si>
  <si>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</si>
  <si>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</si>
  <si>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</si>
  <si>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</si>
  <si>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</si>
  <si>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</si>
  <si>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</si>
  <si>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</si>
  <si>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</si>
  <si>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</si>
  <si>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</si>
  <si>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</si>
  <si>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</si>
  <si>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</si>
  <si>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</si>
  <si>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</si>
  <si>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</si>
  <si>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</si>
  <si>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</si>
  <si>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</si>
  <si>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</si>
  <si>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</si>
  <si>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</si>
  <si>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</si>
  <si>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</si>
  <si>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</si>
  <si>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</si>
  <si>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</si>
  <si>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</si>
  <si>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</si>
  <si>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</si>
  <si>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</si>
  <si>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</si>
  <si>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</si>
  <si>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</si>
  <si>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</si>
  <si>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</si>
  <si>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</si>
  <si>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FORTALEZAS Y ASPECTOS POR DESTACAR
Este componente de traduce en un sistema de controles que operan de acuerdo con los roles y responsabilidades de cada área o proceso y que se traducen en los siguientes aspectos:
1. Diseño y preparación de la estructura de planeación institucional que se refleja en el Plan de Acción de cada vigencia.
2. Funcionamiento de todas las instancias de coordinación de control interno acorde con los requisitos legales y procedimentales, definidas mediante Resolución SDHT No. 466 de 2020.
3. Incorporación en el Plan Anticorrupción y de Atención al Ciudadano del componente “6. Iniciativas Adicionales” que contiene el diseño e implementación del Plan de Gestión de Integridad y emisión de piezas comunicacionales a través de los canales informativos internos respecto de los valores y principios del Código de Integridad.
4. Declaración general de conflictos de interés de la vigencia 2021 realizada en 2022 con niveles de cumplimiento del 96% para servidores públicos y 88% para contratistas.
5. Documentación de riesgos de gestión, riesgos de corrupción y riesgos de seguridad de la información en los mapas de riesgo y reporte, monitoreo y evaluación respecto de la gestión, operación de controles y materialización.
6. Desarrollo de 3 sesiones del Comité Institucional de Coordinación de Control Interno para presentar los resultados del Sistema de Control Interno y toma de decisiones.
7. Monitoreo, seguimiento y evaluación del Plan Anticorrupción y de Atención al Ciudadano y de los riesgos de corrupción.
8. Seguimiento a la ejecución de metas y ejecución presupuestal en las instancias de coordinación
9. Maduración del Esquema de Líneas de Defensa que se refleja especialmente en asuntos relacionados con roles y responsabilidades en materia de gestión del riesgo, ejecución presupuestal, cumplimiento de metas, medición, revisión por la dirección, instancias de coordinación interna, recepción y trámite de respuestas a PQRS, entre otros aspectos.
DEBILIDADES Y OPORTUNIDADES DE MEJORA
Con base en los resultados de la evaluación independiente del Sistema de Control Interno se recomiendan las siguientes medidas para el cierre de brechas:
1.	Difundir, socializar y poner en funcionamiento el Manual para la Identificación y Manejo de Conflictos de Intereses PS01-MM42 del 22 de diciembre de 2021, con el fin que arroje información relevante respecto de su detección, prevención y administración. Es prudente una revisión de fondo para determinar aspectos sujetos de actualización.
2. Profundizar en el monitoreo y evaluación del diseño, estructura, funcionalidad y capacidad de los controles para prevenir los riesgos.
3. Mejorar la evaluación de la gestión del riesgo para lograr la identificación de su materialización y aprovisionar medidas para prevenir su recurrencia.
4. Revisar y mejorar la estructura y practicidad de la herramienta en la cual se documentan los mapas de riesgos de los procesos de tal manera que facilite el diseño del Sistema de Administración del Riesgo y se eliminen las restricciones en la edición. Al respecto, se sugiere que la herramienta se enriquezca con listas desplegables amplias que permitan una selección suficiente de la información en todas las etapas de la gestión del riesgo.
5. Estructurar un esquema metodológico que permita la evaluación de la calidad de los productos y servicios ofrecidos por la Entidad y aquellos tercerizados.
6. Realizar la evaluación del impacto del Plan Estratégico del Talento Humano que incorpore aspectos de ingreso, permanencia del personal y retiro del personal.
7. Es importante que se concrete el rediseño institucional para aumentar la capacidad institucional, cubrir toda la demanda de bienes y servicios y adecuar estratégicamente las operaciones a la realidad de la Entidad.</t>
  </si>
  <si>
    <t>FORTALEZAS Y ASPECTOS POR DESTACAR
1. Reportes e informes de monitoreo, seguimiento y evaluación realizados por la primera, segunda y tercera línea de defensa respecto de la gestión del riesgo.
2. Actualización periódica de los mapas de riesgos de gestión y corrupción de acuerdo con la Guía de Administración del Riesgo versión 5 y de la Política de Administración del Riesgo.
3. Mejoras en los tiempos de reacción ante desviaciones y alertas respecto de asuntos institucionales que requieren medidas y soluciones más tempranas.
4. Seguimiento a los riesgos estratégicos en el marco del Comité Institucional de Gestión y Desempeño y del Comité Institucional de Coordinación de Control Interno.
5. Existe un mecanismo de medición del logro y de desempeño a través de una batería de indicadores con el cual se calculan y reportan los avances respecto de los procesos y proyectos de inversión.
6. Aprovisionamiento de medidas concretas para superar los efectos de la materialización de riesgos detectada.
7. Monitoreo y evaluación de los riesgos de gestión, corrupción y de seguridad de la información.
DEBILIDADES Y OPORTUNIDADES DE MEJORA
1. Mejorar las intervenciones institucionales respecto de la gestión del cambio y su articulación con el Sistema de Administración del Riesgo cuando se ajusten los métodos de trabajo y las operaciones, o cuando se implementen nuevos sistemas de cualquier naturaleza que impacten el desarrollo normal de la gestión.
2. Revisar y mejorar la estructura y practicidad de la herramienta en la cual se documentan los mapas de riesgos de los procesos de tal manera que facilite el diseño del Sistema de Administración del Riesgo y se eliminen las restricciones en la edición. Al respecto, se sugiere que la herramienta se enriquezca con listas desplegables amplias que permitan una selección suficiente de la información en todas las etapas de la gestión del riesgo.
3. Fomentar la madurez del Sistema de Administración del Riesgo para logre detectar cambios internos o externos que afecten las operaciones institucionales y se convierta en un instrumento útil para generar información estratégica que apalenque mejores decisiones. También es importante que se avance en el establecimiento del mapa de aseguramiento a partir de un Esquema de Líneas de Defensa maduro y consolidado.
4. Profundizar en el análisis de los mapas de riesgo y en el Sistema de Administración de Riesgos para detectar desviaciones, estado de operación de los controles y su capacidad para prevenir la materialización, toda vez que pueden estar subregistrados estos eventos.
5. Es imperativo que se concreta la actualización de la Resolución SDHT No. 466 de 2020 para adecuarla a la reglamentación legal vigente.
6. El Comité PIRE y el Comité de Adquisiciones que se establecieron en la Resolución SDHT No. 466 de 2020 no vienen operando.
7. La Entidad debe avanzar en la identificación de riesgos fiscales, disciplinarios, y otras tipologías para integrarlas al Sistema de Administración del Riesgo.</t>
  </si>
  <si>
    <t>FORTALEZAS Y ASPECTOS POR DESTACAR
1. Se cuenta con una estructura documental que incluye Manual de Funciones, Procedimientos, comunicaciones internas y actos administrativos con los cuales se distribuyen las funciones, responsabilidades y roles para asegurar la segregación de las responsabilidades.
2. La institucionalidad de la Entidad se ha robustecido con el establecimiento, implementación, mantenimiento, mejora y certificación del Sistema de Gestión de la Calidad bajo conceptos del estándar NTC ISO 9001:2015 y los avances en materia del Sistema de Gestión Ambiental bajo conceptos del estándar NTC ISO 14001:2015.
3. La Entidad cuenta con sistemas de información que sirven de apoyo para la organización, planificación, dirección y control de las operaciones misionales de las dependencias que conforman la Entidad.
4. Los Sistemas de Información de la Entidad cuentan con sus respectivas matrices de roles y usuarios
5. Funcionamiento de instancia de seguimiento y evaluación independiente a través de los roles de que trata el artículo Nacional No. 648 de 2017.
6. Se realizan intervenciones relacionadas con la actualización del diseño de los procesos, caracterizaciones y estructura documental para armonizarlos con la realidad de las operaciones de la Entidad.
7. Reportes periódicos de los operadores de la primera línea de defensa respecto del estado de aplicación de los controles diseñados para la gestión del riesgo.
8. Puesta en funcionamiento del Sistema de Información JSP7 para capturar información contable, presupuestal, contractual y de indicadores de gestión, entre otros.
9. Reporte de seguimiento a la ejecución de metas y ejecución presupuestal de los proyectos de inversión a través del Sistema de Información JSP7.
10. Mejoramiento en la publicación de documentos contractuales en la plataforma SECOP II.
11. Publicación proactiva y obligatoria de información institucional en el sitio web de la Entidad.
OPORTUNIDADES DE MEJORA
Con base en los resultados de la evaluación independiente del Sistema de Control Interno se recomienda:
1. Realizar los análisis respecto de los requerimientos e incidencias tecnológicas para contar con información estratégica que sirva de insumo fortalecer la arquitectura empresarial, el desempeño del proceso de Gestión Tecnológica y la planificación de las operaciones.
2. Es importante que se concrete el rediseño institucional para que la Entidad cuente con una dependencia que proyecte la gestión tecnológica y materialice la arquitectura empresarial como un componente estratégico para apalancar el procesamiento de datos y favorecer la generación de conocimiento e información relevante.
3. Centralizar en el proceso de Gestión Tecnológica la administración y control de los sistemas de información con los que cuenta la Entidad, lo cual puede ser un factor de éxito para impulsar y fortalecer el desarrollo tecnológico y la arquitectura empresarial de la Entidad.</t>
  </si>
  <si>
    <t>FORTALEZAS Y ASPECTOS POR DESTACAR
1. Implementación del módulo de cargue de evidencias en JSP7 para la verificación de avance y/o cumplimiento de metas proyectos de inversión por parte de la segunda línea de defensa.
2. Alineación de los objetivos estratégicos con las hojas de vida de indicadores de la entidad.
3. El Plan de Acción se compone de 21 planes específicos con igual número de indicadores para la medición del desempeño y sus resultados con presentados en el Comité Institucional de Gestión y Desempeño regularmente.
4. Operación de instrumentos y herramientas de control automatizadas, semiautomatizadas y manuales para la captura, procesamiento, transformación y generación de información.
5. Mejoramiento en el funcionamiento de los canales de comunicación internos y externos.
6. Establecimiento y funcionamiento de canales internos y externos para presentación de denuncias respecto de situaciones de irregularidad.
7. Actualización y publicación de los activos de información.
8. Repositorio para el uso y consulta de la estructura documental de los 19 procesos de la Entidad.
DEBILIDADES Y OPORTUNIDADES DE MEJORA
1. La Entidad debe avanzar en el aprovisionamiento de un Sistema de Información Misional que permita capturar, procesar y generar información integral y completa respecto de los avances en el sector.
2. Gestionar el inventario respecto de información sobre publicaciones, actos administrativos de interés general, derechos humanos y estudios realizados por la Entidad o aprovisionados por terceras.
3. Reestructurar el esquema de publicación en todos los repositorios del sitio web de la Entidad a través de un diseño modernizado que permita un acceso a la información de manera más eficiente.
4. Definir un equipo de trabajo que opere las acciones del PMI y PM CB y reportar los avances y apoye la preparación de los informes de gestión de cada dependencia ante la transición de la administración de la Entidad.
5. Dejar establecidas las propuestas de planes institucionales e integración al Plan de Acción 2024 de que trata el artículo 1 del Decreto Nacional No. 612 de 2018.
6. Establecer un repositorio único y accesible para alojar los informes de gestión y el informe del Despacho, junto con sus soportes.
7. Dejar elaborados, revisados y aprobados los informes relacionados con la cuenta fiscal anual 2022 y mensual de Diciembre de 2022.
8. Dejar preparados los proyectos de presupuesto y de necesidades para la vigencia 2024.
9. Gestionar la aplicación de las Tablas de Retención Documental una vez sea convalidadas por el Archivo Distrital.</t>
  </si>
  <si>
    <t>FORTALEZAS Y ASPECTOS POR DESTACAR
1. Asistencia y acompañamiento permanente a las instancias de coordinación interna.
2. Elaboración y aprobación del Plan Anual de Auditorías vigencia 2023 en el marco del Comité Institucional de Coordinación de Control Interno.
3. Formulación de acciones de mejora, correctivas con base a los informes de auditoría realizados por organismos de control e informes de auditoría interna y externa de calidad.
4. Maduración del Esquema de Líneas de Defensa que se refleja especialmente en asuntos relacionados con roles y responsabilidades en materia de gestión del riesgo, ejecución presupuestal, cumplimiento de metas, medición, revisión por la dirección, instancias de coordinación interna, recepción y trámite de respuestas a PQRS, entre otros aspectos.
5. Interoperabilidad del sistema SIGA con el sistema Bogotá Te Escucha para mejorar la gestión de los trámites de recepción y atención de las PQRSD de la Entidad.
6. Análisis de datos e información histórica para la generación de información soporte para la toma de decisiones.
7. Mejoramiento en la adopción de recomendaciones dadas por el evaluador independiente por parte de la Alta Dirección y el Equipo Directivo.
8. Mayores niveles de robustez en la formulación de acciones correctivas para la presentación y aprobación en el marco del Comité Institucional de Coordinación de Control Interno para dar tratamiento a las auditorías de control fiscal practicadas por la Contraloría de Bogotá D.C.
OPORTUNIDADES DE MEJORA
Con base en los resultados de la evaluación independiente del Sistema de Control Interno se recomienda:
1. Mejorar la implementación de las acciones suscritas en el Plan de Mejoramiento Institucional y el reporte periódico de los avances.
2. Diseñar o adquirir una solución tecnológica para la administración de la auditoría interna.
3. Diseñar acciones y documentarlas en el Plan de Mejoramiento Institucional respecto de los resultados de informes externos no asociados al organismo de control fiscal, para respaldar las medidas tomadas por la Entidad y prevenir riesgos no previstos.
4. Realizar análisis y evaluación respecto de los bienes y servicios entregados por terceros.
5. Aumentar la cobertura de la evaluación de la efectividad de las acciones suscritas en los planes de mejoramiento.</t>
  </si>
  <si>
    <t>SECRETARÍA DISTRITAL DEL HÁBITAT</t>
  </si>
  <si>
    <r>
      <rPr>
        <b/>
        <sz val="10"/>
        <color theme="1"/>
        <rFont val="Arial"/>
        <family val="2"/>
      </rPr>
      <t xml:space="preserve">FORTALEZAS Y ASPECTOS POR DESTACAR
</t>
    </r>
    <r>
      <rPr>
        <sz val="10"/>
        <color theme="1"/>
        <rFont val="Arial"/>
        <family val="2"/>
      </rPr>
      <t xml:space="preserve">
•	Asistencia y acompañamiento permanente a las instancias de coordinación interna por parte de la Oficina de Control Interno.
•	 Elaboración y aprobación del Plan Anual de Auditorías vigencia 2023 en el marco del Comité Institucional de Coordinación de Control Interno, así como el seguimiento y aprobación de modificaciones correspondientes.
•	Formulación de acciones de mejora, correctivas con base a los informes de auditoría realizados por organismos de control e informes de auditoría interna y externa de calidad.
•	Maduración del Esquema de Líneas de Defensa que se refleja especialmente en asuntos relacionados con roles y responsabilidades en materia de gestión del riesgo, ejecución presupuestal, cumplimiento de metas, medición, revisión por la dirección, instancias de coordinación interna, recepción y trámite de respuestas a PQRS, entre otros aspectos.
•	Interoperabilidad del sistema SIGA con el sistema Bogotá Te Escucha para mejorar la gestión de los trámites de recepción y atención de las PQRSD de la Entidad.
•	Análisis de datos e información histórica para la generación de información soporte para la toma de decisiones.
•	Mejoramiento en la adopción de recomendaciones dadas por el evaluador independiente por parte de la Alta Dirección y el Equipo Directivo.
•	Mayores niveles de robustez en la formulación de acciones correctivas para la presentación y aprobación en el marco del Comité Institucional de Coordinación de Control Interno para dar tratamiento a las auditorías de practicadas por la Contraloría de Bogotá D.C.
•	Elaboración de informes de ley, seguimientos y auditorías por parte de la Oficina de Control Interno, los cuales se comunican directamente al representante legal y se publican en la página web de la entidad.
•	Avances en la definición del esquema de líneas de defensa.
•	Avances en la medición de efectividad de las acciones del plan de mejoramiento institucional.
•	Recertificación de la entidad en el Sistema de Gestión de Calidad – ISO 14001:2015.
•	Certificación en el Sistema de Gestión Ambiental de la entidad – ISO 14001:2015.
•	Definición de la instancia para el reporte de las deficiencias del Sistema de Control Interno.
•	Seguimiento a la adopción de las recomendaciones emitidas por la Oficina de Control Interno en los respectivos informes de ley y seguimiento.
</t>
    </r>
    <r>
      <rPr>
        <b/>
        <sz val="10"/>
        <color theme="1"/>
        <rFont val="Arial"/>
        <family val="2"/>
      </rPr>
      <t xml:space="preserve">
DEBILIDADES Y OPORTUNIDADES DE MEJORA
</t>
    </r>
    <r>
      <rPr>
        <sz val="10"/>
        <color theme="1"/>
        <rFont val="Arial"/>
        <family val="2"/>
      </rPr>
      <t xml:space="preserve">Con base en los resultados de la evaluación independiente del Sistema de Control Interno se recomienda:
•	Mejorar la implementación de las acciones suscritas en el Plan de Mejoramiento Institucional y el reporte periódico de los avances.
•	Diseñar o adquirir una solución tecnológica para la administración de la auditoría interna.
•	Diseñar acciones y documentarlas en el Plan de Mejoramiento Institucional respecto de los resultados de informes externos no asociados al organismo de control fiscal, para respaldar las medidas tomadas por la Entidad y prevenir riesgos no previstos.
•	Realizar análisis y evaluación respecto de los bienes y servicios entregados por terceros.
•	Aumentar la cobertura de la evaluación de la efectividad de las acciones suscritas en los planes de mejoramiento.
•	Documentar e incluir lo relacionado con el avance y cumplimiento  los planes de mejoramiento por parte de la segunda línea de defensa.
•	Documentar de manera clara y precisa cuales son las desviaciones identificadas dentro del Sistema de Control Interno, de tal manera que se puede presentar con estadísticas las mejoras y cierres de brechas.
•	Avanzar por parte de la tercera línea de defensa en el análisis del Sistema de Administración del Riesgo de la entidad en los 17 procesos faltantes.
•	Mantener las gestiones para cumplir con las acciones suscritas en el plan de mejoramiento de la Contraloría de Bogotá en concordancia con los términos, metas e indicadores planteados, con el fin de evitar la declaración de incumplimiento o inefectividad que pueden originar efectos negativos.
•	Estructurar un repositorio con los riesgos tipo para todas las modalidades de contratación a fin de que sirvan como fuente de consulta e insumo para determinar los riesgos contractuales.
•	Concretar las metas de los proyectos de inversión que registran rezagos a fin mejorar los niveles de desempeño al finalizar el Plan de Desarrollo “Un Nuevo Contrato Social y Ambiental para la Bogotá del siglo XXI”.
•	
</t>
    </r>
  </si>
  <si>
    <r>
      <rPr>
        <b/>
        <sz val="10"/>
        <color theme="1"/>
        <rFont val="Arial"/>
        <family val="2"/>
      </rPr>
      <t>FORTALEZAS Y ASPECTOS POR DESTACAR</t>
    </r>
    <r>
      <rPr>
        <sz val="10"/>
        <color theme="1"/>
        <rFont val="Arial"/>
        <family val="2"/>
      </rPr>
      <t xml:space="preserve">
•	Alineación de los objetivos estratégicos con las hojas de vida de indicadores de la entidad.
•	El Plan de Acción se compone de 21 planes específicos con igual número de indicadores para la medición del desempeño y sus resultados con presentados en el Comité Institucional de Gestión y Desempeño regularmente.
•	Operación de instrumentos y herramientas de control automatizadas, semiautomatizadas y manuales para la captura, procesamiento, transformación y generación de información.
•	Establecimiento y funcionamiento de canales internos y externos para presentación de denuncias respecto de situaciones de irregularidad.
•	Actualización y publicación de los activos de información, esquema de publicación e índice de información clasificada y reservada.
•	Seguimiento y monitoreo de los contenidos publicados en la página web por parte de la Subdirección de Programas y Proyectos.
•	Indicadores para la medición de los programas de la Secretaría Distrital del Hábitat definidos por la Subdirección de Información Sectorial.
•	Establecimiento y funcionamiento de canales de comunicación a nivel interno y externo para la divulgación de avances de los planes, programas y proyectos de la entidad.
•	Monitoreo por aprte de la Oficina de Control Interno a cada requerimiento recibido y registrado de los entes de control para controlar el trámite de respuestas de manera oportuna, en la vigencia 2023 fue del 87,6%.
•	Actualización de la identificación partes interesadas y grupos de valor en su V7 y publicación en la página web de la entidad.
•	Carta de trato digno publicada en la página web y traducida en lengua nativa indígena "Kamsá".
•	Seguimiento a los canales de atención, Reconocimiento a los operadores más activos del chat -live, ejercicios de ciudadano incógnito para analizar el cumplimiento de protocolos
</t>
    </r>
    <r>
      <rPr>
        <b/>
        <sz val="10"/>
        <color theme="1"/>
        <rFont val="Arial"/>
        <family val="2"/>
      </rPr>
      <t xml:space="preserve">DEBILIDADES Y OPORTUNIDADES DE MEJORA
</t>
    </r>
    <r>
      <rPr>
        <sz val="10"/>
        <color theme="1"/>
        <rFont val="Arial"/>
        <family val="2"/>
      </rPr>
      <t xml:space="preserve">
•	Avanzar en el aprovisionamiento de un Sistema de Información Misional que permita capturar, procesar y generar información integral y completa respecto de los avances en el sector.
•	Consolidar el catalogo de servicios con los diferentes sistemas de información de la entidad, oficializarlo y socializarlo al interior de la entidad.
•	Fortalecer la socialización respecto a los objetivos y metas estratégicas de la entidad, así como los avances correspondientes de las mismas.
•	Contar con un repositorio que permita identificar los temas divulgados de manera interna en los boletines de Hábitat al día.
•	Documentar un proceso o procedimiento para la medición de la efectividad de los canales de comunicación externa.
•	Generar encuestas a nivel interno, con el fin de conocer la efectividad de dichos canales, valoración de la información divulgada, propuestas en temas de interés, mayores canales de consumo, entre otros, para las mejoras correspondientes.
•	Generar instrumentos que permitan identificar el conocimiento de la los servidores públicos y ciudadanía en general respecto a la misionalidad y servicios y trámites de la entidad.
•	Gestionar el inventario respecto de información sobre publicaciones, actos administrativos de interés general, derechos humanos y estudios realizados por la Entidad o aprovisionados por terceras.
•	Reestructurar el esquema de publicación en todos los repositorios del sitio web de la Entidad a través de un diseño modernizado que permita un acceso a la información de manera más eficientes.
•	Establecer un repositorio único y accesible para alojar los informes de gestión y el informe del Despacho, junto con sus soportes.
•	Gestionar la aplicación de las Tablas de Retención Documental una vez sea convalidadas por el Archivo Distrital.
</t>
    </r>
  </si>
  <si>
    <r>
      <t xml:space="preserve">
</t>
    </r>
    <r>
      <rPr>
        <b/>
        <sz val="10"/>
        <color theme="1"/>
        <rFont val="Arial"/>
        <family val="2"/>
      </rPr>
      <t xml:space="preserve">FORTALEZAS Y ASPECTOS POR DESTACAR
</t>
    </r>
    <r>
      <rPr>
        <sz val="10"/>
        <color theme="1"/>
        <rFont val="Arial"/>
        <family val="2"/>
      </rPr>
      <t xml:space="preserve">•	Se cuenta con una estructura documental que incluye Manual de Funciones, Procedimientos, comunicaciones internas y actos administrativos con los cuales se distribuyen las funciones, responsabilidades y roles para asegurar la segregación de las responsabilidades.
•	La institucionalidad de la Entidad se ha robustecido con el establecimiento, implementación, mantenimiento, mejora y certificación del Sistema de Gestión de la Calidad bajo conceptos del estándar NTC ISO 9001:2015.
•	Certificación en ISO 14001:2015 en el Sistema de Gestión Ambiental de la Entidad. 
•	La Entidad cuenta con sistemas de información que sirven de apoyo para la organización, planificación, dirección y control de las operaciones misionales de las dependencias que conforman la Entidad.
•	Los Sistemas de Información de la Entidad cuentan con sus respectivas matrices de roles y usuarios
•	Funcionamiento de instancia de seguimiento y evaluación independiente a través de los roles de que trata el artículo Nacional No. 648 de 2017.
•	Se realizan intervenciones relacionadas con la actualización del diseño de los procesos, caracterizaciones y estructura documental para armonizarlos con la realidad de las operaciones de la Entidad.
•	Reportes periódicos de los operadores de la primera línea de defensa respecto del estado de aplicación de los controles diseñados para la gestión del riesgo de corrupción y de gestión.
•	Reporte de seguimiento a la ejecución de metas y ejecución presupuestal de los proyectos de inversión a través del Sistema de Información JSP7.
•	Publicación proactiva y obligatoria de información institucional en el sitio web de la Entidad.
•	Revisión por la Dirección en el marco del Comité Directivo donde se trataron temas como: Estado y eficacia de las acciones de las revisiones por la dirección previas del SIG, los cambios que se presentan o identifican en las cuestiones internas o externas del SGC y SGA, satisfacción del cliente y la retroalimentación, grado de cumplimiento de los objetivos del SGA, SGC y SST, indicadores, resultados de no conformidades, estado del PMI, cumplimiento de requisitos legales, desempeño de proveedores externos, eficacia de las acciones para abordar riesgos.
•	Avances en la evaluación integral del Sistema de Administración del Riesgo por parte de la tercera línea de defensa en los procesos de Control de Vivienda y Gestión Territorial del hábitat.
•	Monitoreo acorde con lo definido en la Política de Administración del Riesgo para los riesgos de gestión y corrupción.
</t>
    </r>
    <r>
      <rPr>
        <b/>
        <sz val="10"/>
        <color theme="1"/>
        <rFont val="Arial"/>
        <family val="2"/>
      </rPr>
      <t>OPORTUNIDADES DE MEJORA</t>
    </r>
    <r>
      <rPr>
        <sz val="10"/>
        <color theme="1"/>
        <rFont val="Arial"/>
        <family val="2"/>
      </rPr>
      <t xml:space="preserve">
Con base en los resultados de la evaluación independiente del Sistema de Control Interno se recomienda:
•	Realizar los análisis respecto de los requerimientos e incidencias tecnológicas para contar con información estratégica que sirva de insumo fortalecer la arquitectura empresarial, el desempeño del proceso de Gestión Tecnológica y la planificación de las operaciones.
•	Es importante que se concrete el rediseño institucional para que la Entidad cuente con una dependencia que proyecte la gestión tecnológica y materialice la arquitectura empresarial como un componente estratégico para apalancar el procesamiento de datos y favorecer la generación de conocimiento e información relevante.
•	Centralizar en el proceso de Gestión Tecnológica la administración y control de los sistemas de información con los que cuenta la Entidad, lo cual puede ser un factor de éxito para impulsar y fortalecer el desarrollo tecnológico y la arquitectura empresarial de la Entidad.
•	Impulsar el fortalecimiento tecnológico y de arquitectura empresarial, enfocando los esfuerzos institucionales para dotar del Sistema de Información Misional que permita la planeación, estructuración, monitoreo, seguimiento y evaluación de los proyectos y metas institucionales, para la toma de decisiones oportunas.
•	Fortalecer la gestión alrededor del Sistema de Administración de Riesgos a partir de acompañamiento y asesoría técnica para la identificación e inclusión de riesgos fiscales, de SARLAFT, fraude y soborno en armonía con la política de administración del riesgo aprobada en el Comité CICCI del 21 de diciembre de 2023.
•	Realizar el monitoreo respecto a los riesgos de seguridad de la información, conforme lo establecido en la Política de Administración del Riesgo.
•	Evaluar el Sistema de Administración del Riesgo de los 17 de los 19 procesos faltantes por aprte de la tercera línea de defensa.
</t>
    </r>
  </si>
  <si>
    <r>
      <rPr>
        <b/>
        <sz val="10"/>
        <color theme="1"/>
        <rFont val="Arial"/>
        <family val="2"/>
      </rPr>
      <t>1.	FORTALEZAS Y ASPECTOS POR DESTACAR</t>
    </r>
    <r>
      <rPr>
        <sz val="10"/>
        <color theme="1"/>
        <rFont val="Arial"/>
        <family val="2"/>
      </rPr>
      <t xml:space="preserve">
•	Reportes e informes de monitoreo, seguimiento y evaluación realizados por la primera, segunda y tercera línea de defensa respecto de la gestión del riesgo.
•	Actualización periódica de los mapas de riesgos de gestión y corrupción de acuerdo con la Guía de Administración del Riesgo versión 6
•	Actualización y aprobación de la Política de Administración del Riesgo V6 en el marco del Comité Institucional de Coordinación de Control Interno, e inclusión de los lineamientos para riesgos fiscales y lavados de activos y financiación del terrorismo – SARLAFT.
•	Definición de riesgos de corrupción para los procesos de Direccionamiento Estratégico y Comunicaciones Públicas y Estratégicas.
•	Seguimiento a los riesgos estratégicos en el marco del monitoreo al Plan Estratégico Institucional.
•	Seguimiento a los riesgos con estrategia de tratamiento de riesgos en “Aceptar”, así como la inclusión de las conclusiones en los informes de monitoreo de la segunda línea de defensa.
•	Cumplimiento de los monitoreos establecidos para la segunda línea de defensa en relación con los mapas de riesgos de corrupción y gestión, de acuerdo con la zona residual del riesgo.
•	Existe un mecanismo de medición del logro y de desempeño a través de una batería de indicadores con el cual se calculan y reportan los avances respecto de los procesos y proyectos de inversión.
•	Socialización del desempeño de los procesos respecto a sus indicadores.
•	Aprovisionamiento de medidas concretas para superar los efectos de la materialización de riesgos detectada.
•	Informe de cumplimiento de la Política de Administración del Riesgo V5.
•	Divulgación de piezas de comunicación relacionadas con el Sistema de Administración del riesgo.
•	Avances en la evaluación del Sistema de Administración del Riesgo de los procesos de Control de Vivienda y Veeduría a las Curadurías y Gestión Territorial del Hábitat.
.
</t>
    </r>
    <r>
      <rPr>
        <b/>
        <sz val="10"/>
        <color theme="1"/>
        <rFont val="Arial"/>
        <family val="2"/>
      </rPr>
      <t>DEBILIDADES Y OPORTUNIDADES DE MEJORA</t>
    </r>
    <r>
      <rPr>
        <sz val="10"/>
        <color theme="1"/>
        <rFont val="Arial"/>
        <family val="2"/>
      </rPr>
      <t xml:space="preserve">
•	Mejorar las intervenciones institucionales respecto de la gestión del cambio y su articulación con el Sistema de Administración del Riesgo cuando se ajusten los métodos de trabajo y las operaciones, o cuando se implementen nuevos sistemas de cualquier naturaleza que impacten el desarrollo normal de la gestión.
•	Revisar y mejorar la estructura y practicidad de la herramienta en la cual se documentan los mapas de riesgos de los procesos de tal manera que facilite el diseño del Sistema de Administración del Riesgo y se eliminen las restricciones en la edición. Al respecto, se sugiere que la herramienta se enriquezca con listas desplegables amplias que permitan una selección suficiente de la información en todas las etapas de la gestión del riesgo.
•	Fomentar la madurez del Sistema de Administración del Riesgo para logre detectar cambios internos o externos que afecten las operaciones institucionales y se convierta en un instrumento útil para generar información estratégica que apalenque mejores decisiones. 
•	Avanzar en el establecimiento del mapa de aseguramiento a partir de un Esquema de Líneas de Defensa maduro y consolidado.
•	Profundizar en el análisis de los mapas de riesgo y en el Sistema de Administración de Riesgos para detectar desviaciones, estado de operación de los controles y su capacidad para prevenir la materialización, toda vez que pueden estar subregistrados estos eventos, así mismo, teniendo en cuenta la tercera línea de defensa identificó mejoras en los mapas de riesgos de los procesos de Control de Vivienda y Veedurías a las Curadurías y Gestión Territorial del Hábitat en el marco de las auditorías.
•	Dar cumplimiento a la periodicidad de monitoreo definida en la política de administración del riesgo, respecto a los riesgos de seguridad de la información.
•	La Entidad debe avanzar en la identificación de riesgos fiscales, disciplinarios, y otras tipologías para integrarlas al Sistema de Administración del Riesgo.
•	Mejorar por parte de la primera línea de defensa el diligenciamiento de la información respecto a los riesgos materializados y riesgos aceptados, dado que en los informes de monitoreo de la segunda línea de defensa se observó que no todos los procesos registran dicha información.</t>
    </r>
  </si>
  <si>
    <t>El Sistema de Control Interno de la Entidad ha permitido la articulación de todos los componentes y de la gestión alrededor del riesgo como una contribución al cumplimiento de los objetivos institucionales a través de la operativización de acciones que generan resultados como:
• Mejoramiento en la participación activa de todas las instancias de control.
• Articulación con otros Sistemas de Gestión y con el Modelo Integrado de Planeación y Gestión
• Consolidación de la cultura del control y de mecanismos de autoevaluación y autogestión
• Generación de información relevante para facilitar la toma de decisiones institucionales
• Mejoras en los tiempos de reacción ante desviaciones y alertas respecto de asuntos institucionales que requieren medidas y soluciones más tempranas.
• Aumento en los niveles de cobertura para monitorear, realizar seguimiento y evaluar la gestión
• Difusión de roles y responsabilidades para la gestión de riesgos y de los controles
• Reducción de los índices de inoportunidad en la atención de peticiones, quejas, reclamos, solicitudes y requerimientos de Entes de Control
• Mejoramiento en la aplicación de los mecanismos de participación ciudadana y mayor acercamiento a la comunidad y a los grupos de interés
• Aumento de la capacidad operacional y frecuencias de evaluación y seguimiento independiente
• Reducción de hallazgos administrativos
• Independencia en el ejercicio del control interno
• No revelación histórica de hallazgos con incidencia penal
• Actualización de la Política de Administración del Riesgo, con la inclusión de lineamientos para los riesgos fiscales y lavado de activos y financiación del terrorismo.
• Aprobación del esquema de líneas de defensa.
• Mejoras en los índices de atención de PQRS
• Monitoreos de la segunda línea de defensa respecto a la ejecución de los controles y actividades de tratamiento de los riesgos de corrupción y gestión.
• Mejoras en los instrumentos de control y seguimiento
• Monitoreo, acompañamiento y control de las actuaciones de los organismos de control.</t>
  </si>
  <si>
    <t>La Entidad ha venido en un proceso de maduración de su esquema de Líneas de Defensa que se refleja especialmente en asuntos relacionados con roles y responsabilidades en materia de gestión del riesgo, ejecución presupuestal, cumplimiento de metas, medición, revisión por la dirección, instancias de coordinación interna, recepción y trámite de respuestas a PQRS, entre otros aspectos, y desde donde se provee información a todos los procesos mejorar las operaciones, reaccionar para corregir desviaciones y facilitar la mitigación de los riesgos. Su estructura organizacional refleja la distribución de las funciones y a través del Manual de Funciones se desagregan las responsabilidades respecto de la gestión institucional. También se han desarrollado Sistemas de información, herramientas e instrumentos con los cuales se captura información institucional que es utilizada para el análisis de datos y producción e información y conocimiento que se dispone en el sitio web de la Entidad. Cuenta, además, con un esquema de operación por procesos desde donde se define el diseño de cada uno de ellos y dentro del cual se tiene definida la estructura documental de apoyo a la gestión que incorpora su caracterización, procedimientos, instructivos, formatos y otros documentos requeridos para facilitar la operación de cada uno. Durante la vigencia 2024, la entidad avanzó en la estructura documental del esquema de líneas de líneas defensa, en el cual se registró información como: Proceso, política de gestión y desempeño, productos, primera línea de defensa, información generada por la primera línea, segunda línea de defensa, función de aseguramiento, información generada por la segunda línea,  entidad externa que hace seguimiento, información para el Comité Institucional de Coordinación de Control Interno.</t>
  </si>
  <si>
    <t>FORTALEZAS Y ASPECTOS POR DESTACAR
Este componente de traduce en un sistema de controles que operan de acuerdo con los roles y responsabilidades de cada área o proceso y que se traducen en los siguientes aspectos:
1.	Monitoreo y seguimiento de los planes institucionales aprobados al inicio de la vigencia 2024 y presentados en el marco del Comité Institucional de Gestión y Desempeño.
2.	Avances hacia la transición del Programa de Transparencia y Ética Pública.
3.	Participación de los funcionarios y contratistas de la Secretaría Distrital de Hábitat  en la actualización de Hoja de Vida, Declaración de Conflicto de Intereses y  Declaración de Bienes y Rentas; dicha participación evidenció un cumplimiento en la actualización de los anteriores puntos del 96% por parte de los funcionarios (90 de 93 funcionarios) y del 95% por parte de los contratistas (1030 de 1073 contratistas).
4.	Cumplimiento de las acciones del plan anticorrupción y atención al ciudadano y plan de gestión de integridad en un 100%.
5.	Realización de diferentes actividades para la promoción de la integridad y transparencia como: Sensibilización sobre "Corrupción y responsabilidad disciplinaria", la cual tuvo como panelista el Jefe de la Oficina de Control Disciplinario e invitado al Juez Penal del Circuito de Bogotá, seguimiento de quejas y denuncias, divulgación de los valores de integridad.
6.	Conformación del equipo de gestores de integridad  de la SDHT a través de la Resolución 573 de 27 de julio de 2023.
7.	Actualización del Comité de Convivencia Laboral a través de la Resolución 583 del 02 de agosto de 2023.
8.	Creación y promoción del curso Conflicto de Intereses en la Escuela del Hábitat
9.	Diligenciamiento del formato PE01-FO644 Acuerdo de confidencialidad –declaración conflicto de interés para auditores internos previo a las auditorías de la Oficina de Control Interno
10.	Socialización del trámite de denuncias en el marco del Comité Institucional de Gestión y Desempeño.
11.	Avances en la estructuración del esquema de líneas de defensa de la entidad.
12.	Actualización y aprobación de la Política de Administración del Riesgo V6 en el marco del Comité Institucional de Coordinación de Control Interno, e inclusión de los lineamientos para riesgos fiscales y lavados de activos y financiación del terrorismo – SARLAFT.
13.	Implementación de actividades relacionadas con el ingreso, permanencia y retiro del personal, como entrevistas a practicantes, definición de concertaciones de carrera administrativa y acuerdos de gestión.
14.	Socialización de componentes para la estructura de los informes de gestión, conforme la Ley 951 de 2005.
15.	Generación de informes de resultados de la implementación del Plan Institucional de Capacitación.
16.	Publicación de los estados financieros (Estado de situación financiera y estado de resultados) son publicados de manera mensual en la página web de la entidad y se encuentran firmados por la Secretaria Distrital del Hábitat, Subsecretario de Gestión Corporativa y Contador.
17.	Seguimiento a la ejecución del Plan Anual de Auditoría de la vigencia 2023 en el marco del Comité Institucional de Coordinación de Control Interno.
18.	Desarrollo de 4 sesiones del Comité Institucional de Coordinación de Control Interno para presentar los resultados del Sistema de Control Interno y toma de decisiones.
19.	Seguimiento a la ejecución de metas y ejecución presupuestal en las instancias de coordinación
DEBILIDADES Y OPORTUNIDADES DE MEJORA
Con base en los resultados de la evaluación independiente del Sistema de Control Interno se recomiendan las siguientes medidas para el cierre de brechas:
1.	Difundir, socializar y poner en funcionamiento el Manual para la Identificación y Manejo de Conflictos de Intereses PS01-MM42 del 22 de diciembre de 2021, con el fin que arroje información relevante respecto de su detección, prevención y administración. Es prudente una revisión de fondo para determinar aspectos sujetos de actualización.
2.	Documentar en el marco del Plan Estratégico del Talento Humano y que sea de fácil identificación aquellas actividades que se asocian al ingreso, permanencia y retiro del personal.
3.	Mejorar el instrumento de seguimiento del registro de las concertaciones y seguimiento de evaluaciones de desempeño y concertaciones y seguimientos de los acuerdos de gestión, en razón que no se observó los seguimientos realizados para el primer semestre de la vigencia 2024 y en la matriz aportada por el proceso no es posible identificar las fechas para cada actividad.
4.	Fortalecer la divulgación a los supervisores de contratos respecto a la publicación de los soportes de la etapa contractual en la plataforma SECOP II, en razón que se observó que hay contratos que publican únicamente las evidencias, o las evidencias, informe y planilla, o evidencias, informe, planilla y soporte de pago, por lo cual, se debe unificar los criterios de publicación a fin de contar con la misma información publicada.
5.	Presentar en el marco del Comité Institucional de Coordinación de Control Interno la información contenida en los estados financieros de la Entidad , en cumplimiento del numeral 4 del artículo 18 de la Resolución 910 de 2023.
6.	Presentar y aprobar en el Comité Institucional de Gestión y Desempeño la propuesta de Esquema de líneas de defensa y establecer el mapa de aseguramiento de la entidad.
7.	Estructurar un esquema metodológico que permita la evaluación de la calidad de los productos y servicios ofrecidos por la Entidad y aquellos tercerizados
8.	Fortalecer la gestión alrededor del Sistema de Administración de Riesgos a partir de acompañamiento y asesoría técnica para la identificación e inclusión de riesgos fiscales, de SARLAFT, fraude y soborno en armonía con la política de administración del riesgo aprobada en el Comité CICCI del 21 de diciembre de 2024.
9.	Dar continuidad al estudio de cargas laborales y actuaciones relacionadas con la reingeniería institucional para aumentar su capacidad estratégica y operativa.
10.	Estructurar un repositorio con los riesgos tipo para todas las modalidades de contratación a fin de que sirvan como fuente de consulta e insumo para determinar los riesgos contractuales.
11.	Concretar las metas de los proyectos de inversión que registran rezagos a fin mejorar los niveles de desempeño al finalizar el Plan de Desarrollo “Un Nuevo Contrato Social y Ambiental para la Bogotá del siglo XXI”.</t>
  </si>
  <si>
    <t>Todos los componentes del Sistema de Control Interno de la Entidad se encuentran implementados, vienen operando, se integran entre sí mismos y se articulan con otros sistemas de gestión de la Entidad. 
Para el primer semestre de la vigencia 2024 el Sistema de Control Interno presentó un decrecimiento en su desempeño en 6 puntos al pasar de 85% al culminar el segundo semestre de 2023 a 79% al culminar el primer semestre de 2024.
La Entidad cuenta con una estructura de organización y articulación de planes, métodos, normas, procedimientos, mecanismos e instancias de monitoreo, seguimiento, verificación, control y evaluación adoptados e implementados que han venido registrando mejoras en su desempeño lo cual permita concluir que las operaciones cuentan con un nivel de aseguramiento razonable para gestionar los riesgos y lograr los propósitos institucionales. La operación del Sistema de Control Interno genera información útil que es revisada en el marco del Comité Institucional de Coordinación de Control Interno para facilitar la mejora en la toma de decisiones. 
En resumen, el Sistema de Control Interno se encuentra operando de tal manera que permite dar cumplimiento a los objetivos, programas, proyectos y planes de la entidad, así mismo, cada una de las oportunidades de mejora identificadas aportarán al fortalecimiento de los controles e implementar instrumentos que permitan robustecer el que hacer institucional. 
Para el primer semestre de 2024 el comportamiento del Sistema de Control Interno reflejó reducción en el desempeño en razón a lo siguiente:
•	Ambiente de control: Registró una disminución de 5% al pasar de 88% al cierre del segundo semestre de la vigencia 2023 al 83% en el primer semestre de la vigencia 2024.
•	Evaluación del riesgo: Registró el mayor decrecimiento representado en 26% al pasar de 91% al cierre del segundo semestre de la vigencia 2023 a 65% en el primer semestre de 2024.
•	Actividades de control: Registró estabilidad entre el segundo semestre de la vigencia 2023  y el primer semestre de 2024 al sostenerse en un nivel de desempeño del 79%.
•	Información y comunicación: Registró una disminución de 11% al pasar del 88% al cierre del segundo semestre de la vigencia 2023 al 77% en el primer semestre de la vigencia 2024.
•	Actividades de monitoreo: Fue el único componente que registró un aumento de 7% al pasar del 79% al cierre del segundo semestre de la vigencia 2023 al 86% en el primer semestre de la vigencia 2024.</t>
  </si>
  <si>
    <t>01  DE ENERO DE 2024 AL 30 DE JUNIO DE 2024</t>
  </si>
  <si>
    <t>01  DE JULIO DE 2024 AL 31 DE DICIEMBRE DE 2024</t>
  </si>
  <si>
    <t>Todos los componentes del Sistema de Control Interno de la Entidad se encuentran implementados, vienen operando, se integran entre sí mismos y se articulan con otros sistemas de gestión de la Entidad. 
Al cierre de la vigencia 2024 el Sistema de Control Interno registró un repunte razonable en todos los componentes representados en un índice del 82,8% que se resumen en lo siguiente:
• Ambiente de control: Registró una recuperación del 5% al pasar del 83% al primer semestre de la vigencia 2024 al 88% al cierre de la misma vigencia.
• Evaluación del riesgo: Registró un leve incremento del 1% al pasar del 65% al primer semestre de la vigencia 2024 al 66% al cierre de la misma vigencia.
• Actividades de control: Registró un incremento del 4% al pasar del 79% al primer semestre de la vigencia 2024 al 83% al cierre de la misma vigencia.
• Información y comunicación: Registró el mayor desempeño representado en el 18% al pasar del 77% al primer semestre de la vigencia 2024 al 95% al cierre de la misma vigencia.
• Actividades de monitoreo: Este componente presentó un decrecimiento del 4% al pasar del 86% al primer semestre de la vigencia 2024 al 82% al cierre de la misma vigencia.
En resumen, el Sistema de Control Interno se encuentra operando de tal manera que permite dar cumplimiento a los objetivos, programas, proyectos y planes de la entidad. Cada una de las oportunidades de mejora identificadas deben aportar en el fortalecimiento de los
controles e implementar instrumentos que permitan robustecer el que hacer institucional.</t>
  </si>
  <si>
    <t>El Sistema de Control Interno de la Entidad ha permitido la articulación de todos los componentes y de la gestión alrededor del riesgo como una contribución al cumplimiento de los objetivos institucionales a través de la operativización de acciones que generan resultados como:
• Mejoramiento en la participación activa de todas las instancias de control.
• Articulación con otros Sistemas de Gestión y con el Modelo Integrado de Planeación y Gestión
• Consolidación de la cultura del control y de mecanismos de autoevaluación y autogestión
• Generación de información relevante para facilitar la toma de decisiones institucionales
• Mejoras en los tiempos de reacción ante desviaciones y alertas respecto de asuntos institucionales que requieren medidas y soluciones más tempranas.
• Aumento en los niveles de cobertura para monitorear, realizar seguimiento y evaluar la gestión
• Difusión de roles y responsabilidades para la gestión de riesgos y de los controles
• Reducción de los índices de inoportunidad en la atención de peticiones, quejas, reclamos, solicitudes y requerimientos de Entes de Control
• Mejoramiento en la aplicación de los mecanismos de participación ciudadana y mayor acercamiento a la comunidad y a los grupos de interés
• Aumento de la capacidad operacional y frecuencias de evaluación y seguimiento independiente
• Reducción de hallazgos administrativos
• Independencia en el ejercicio del control interno
• No revelación histórica de hallazgos con incidencia penal
• Actualización de la Política de Administración del Riesgo, con la inclusión de lineamientos para los riesgos fiscales y lavado de activos y financiación del terrorismo.
• Aprobación del esquema de líneas de defensa.
• Mejoras en los índices de atención de PQRS
• Aumento en los niveles de desempeño del Sistema Distrital de Quejas y Reclamos BTE.
• Monitoreos de la segunda línea de defensa respecto a la ejecución de los controles y actividades de tratamiento de los riesgos de corrupción y gestión.
• Mejoras en los instrumentos de control y seguimiento
• Monitoreo, acompañamiento y control de las actuaciones de los organismos de control.</t>
  </si>
  <si>
    <r>
      <rPr>
        <b/>
        <sz val="11"/>
        <rFont val="Arial"/>
        <family val="2"/>
      </rPr>
      <t xml:space="preserve">AMBIENTE DE CONTROL
FORTALEZAS Y ASPECTOS POR DESTACAR
</t>
    </r>
    <r>
      <rPr>
        <sz val="11"/>
        <rFont val="Arial"/>
        <family val="2"/>
      </rPr>
      <t xml:space="preserve">Este componente de traduce en un sistema de controles que operan de acuerdo con los roles y responsabilidades de cada área o proceso y que se traducen en los siguientes aspectos:
1.	Monitoreo y seguimiento de los planes institucionales aprobados al inicio de la vigencia 2024 y presentados en el marco del Comité Institucional de Gestión y Desempeño.
2.	Transición al Programa de Transparencia y Ética de lo Público
3.	Avances en la estructuración de la Escuela del Hábitat49.	Diligenciamiento del formato PE01-FO644 Acuerdo de confidencialidad –declaración conflicto de interés para auditores internos previo a las auditorías de la Oficina de Control Interno
4.	Socialización del trámite de denuncias en el marco del Comité Institucional de Gestión y Desempeño.
5.	Consolidación del esquema de líneas de defensa de la entidad.
6.	Actualización y aprobación de la Política de Administración del Riesgo V6 en el marco del Comité Institucional de Coordinación de Control Interno, e inclusión de los lineamientos para riesgos fiscales y lavados de activos y financiación del terrorismo – SARLAFT.
7. Avances en el rediseño institucional de la Entidad.
8.	Seguimientos a la presentación de los informes de que trata la Ley 951 de 2005.
9.	Publicación permanente de información institucional de manera permanente.
10. Armonización presupuestal entre los proyectos del Plan de Desarrollo Un Nuevo Contrato Social y Ambiental para la Bogotá del Siglo XXI y “Bogotá Camina Segura”.
11. Formulación de los 9 proyectos de inversión del Plan de Desarrollo Bogotá Camina Segura”.
12.	Seguimiento a la ejecución del Plan Anual de Auditoría de la vigencia 2024 en el marco del Comité Institucional de Coordinación de Control Interno.
13.	Desarrollo de 4 sesiones del Comité Institucional de Coordinación de Control Interno para presentar los resultados del Sistema de Control Interno y toma de decisiones.
14.	Seguimiento a la ejecución de metas y ejecución presupuestal en las instancias de coordinación.
15. Certificación bajo los estándares de las normas ISO 9001:2015 e ISO 14001:2015.
16. Fortalecimiento de los ejercicios de rendición de cuentas.
17. Monitoreo del desempeño de los procesos de la Entidad.
18. Mejoramiento en el Índice de Desempeño Institucional.
19. Fenecimiento de la Cuenta Fiscal Anual 2024.
20. Rendición de la Cuenta Fiscal Mensual durante la vigencia 2024.
21. Buen desempeño en la ejecución presupuestal con un logo del 92,5%
</t>
    </r>
    <r>
      <rPr>
        <b/>
        <sz val="11"/>
        <rFont val="Arial"/>
        <family val="2"/>
      </rPr>
      <t>DEBILIDADES Y OPORTUNIDADES DE MEJORA</t>
    </r>
    <r>
      <rPr>
        <sz val="11"/>
        <rFont val="Arial"/>
        <family val="2"/>
      </rPr>
      <t xml:space="preserve">
Con base en los resultados de la evaluación independiente del Sistema de Control Interno se recomiendan las siguientes medidas para el cierre de brechas:
1.	Difundir, socializar y poner en funcionamiento el Manual para la Identificación y Manejo de Conflictos de Intereses PS01-MM42 del 22 de diciembre de 2021, con el fin que arroje información relevante respecto de su detección, prevención y administración. Es prudente una revisión de fondo para determinar aspectos sujetos de actualización.
2.	Documentar en el marco del Plan Estratégico del Talento Humano y que sea de fácil identificación aquellas actividades que se asocian al ingreso, permanencia y retiro del personal.
3. Asegurar la confiabilidad y completitud de la información y anexos respecto de las respuestas a derechos de petición y requerimientos de Entes de Control.
4.	Presentar en el marco del Comité Institucional de Coordinación de Control Interno la información contenida en los estados financieros de la Entidad, en cumplimiento del numeral 4 del artículo 18 de la Resolución 910 de 2023.
5.	Estructurar un esquema metodológico que permita la evaluación de la calidad de los productos y servicios ofrecidos por la Entidad y aquellos tercerizados.
6. Avances en la integración de los ejercicios de auditoría en la Oficina de Control Interno.
7.	Estructurar un repositorio con los riesgos tipo para todas las modalidades de contratación a fin de que sirvan como fuente de consulta e insumo para determinar los riesgos contractuales.
8. Los hallazgos administrativos y sus incidencias tuvieron un leve incremento durante la vigencia 2024 en razón al desarrollo de auditorías de control fiscal practicadas por la Contraloría General de la República al Sistema General de Participaciones y al Sistema General de Regalías.</t>
    </r>
  </si>
  <si>
    <r>
      <rPr>
        <b/>
        <sz val="10"/>
        <color theme="1"/>
        <rFont val="Arial"/>
        <family val="2"/>
      </rPr>
      <t xml:space="preserve">EVALUACION DE RIESGOS
FORTALEZAS Y ASPECTOS POR DESTACAR
</t>
    </r>
    <r>
      <rPr>
        <sz val="10"/>
        <color theme="1"/>
        <rFont val="Arial"/>
        <family val="2"/>
      </rPr>
      <t xml:space="preserve">
1.	Reportes e informes de monitoreo, seguimiento y evaluación realizados por la primera, segunda y tercera línea de defensa respecto de la gestión del riesgo.
2.	Avances en la identificación de riesgos fiscales y de SARLAFT.
3.	Seguimiento y monitoreo a los riesgos identificados en los procesos.
4.	Modificación de la Política de Administración de Riesgos de la entidad.
5.	Existe un mecanismo de medición del logro y de desempeño a través de una batería de indicadores con el cual se calculan y reportan los avances respecto de los procesos y proyectos de inversión.
6.	Socialización del desempeño de los procesos respecto a sus indicadores.
7.	Divulgación de piezas de comunicación relacionadas con el Sistema de Administración del riesgo.
</t>
    </r>
    <r>
      <rPr>
        <b/>
        <sz val="10"/>
        <color theme="1"/>
        <rFont val="Arial"/>
        <family val="2"/>
      </rPr>
      <t xml:space="preserve">DEBILIDADES Y OPORTUNIDADES DE MEJORA
</t>
    </r>
    <r>
      <rPr>
        <sz val="10"/>
        <color theme="1"/>
        <rFont val="Arial"/>
        <family val="2"/>
      </rPr>
      <t xml:space="preserve">1.	Mejorar las intervenciones institucionales respecto de la gestión del cambio y su articulación con el Sistema de Administración del Riesgo cuando se ajusten los métodos de trabajo y las operaciones, o cuando se implementen nuevos sistemas de cualquier naturaleza que impacten el desarrollo normal de la gestión.
2.	Se deben maximizar los ejercicios de autoevaluación, monitoreo y evaluación independiente ante eventuales subregistros de riesgos materializados.
3.	Revisar y mejorar la estructura y practicidad de la herramienta en la cual se documentan los mapas de riesgos de los procesos de tal manera que facilite el diseño del Sistema de Administración del Riesgo y se eliminen las restricciones en la edición. Al respecto, se sugiere que la herramienta se enriquezca con listas desplegables amplias que permitan una selección suficiente de la información en todas las etapas de la gestión del riesgo.
4.	Fomentar la madurez del Sistema de Administración del Riesgo para logre detectar cambios internos o externos que afecten las operaciones institucionales y se convierta en un instrumento útil para generar información estratégica que apalenque mejores decisiones. 
5.	Avanzar en el establecimiento del mapa de aseguramiento a partir de un Esquema de Líneas de Defensa maduro y consolidado.
6.	Mejorar por parte de la primera línea de defensa el diligenciamiento de la información respecto a los riesgos materializados y riesgos aceptados, dado que en los informes de monitoreo de la segunda línea de defensa se observó que no todos los procesos registran dicha información.
7.	Mejorar la oportunidad en la entrega de informes de seguimiento y evaluación.
8.	Consolidar el Sistema de Alertas de Control Interno para aprovisionarlas de manera más temprana a las dependencias involucradas.
9.	Aumentar la cobertura para elevar los niveles de transparencia, oportunidad, confiabilidad e integridad de la información institucional. 
10.	Intervenir preventiva y evaluativamente en la identificación, control y registro de los riesgos de corrupción, riesgos fiscales y riesgos de SARLAFT. 
11.	Reestructurar la planeación de los ejercicios de auditorías, seguimientos y acompañamientos con el propósito de prevenir retrasos, limitaciones y riesgos. </t>
    </r>
  </si>
  <si>
    <r>
      <rPr>
        <b/>
        <sz val="10"/>
        <color theme="1"/>
        <rFont val="Arial"/>
        <family val="2"/>
      </rPr>
      <t>FORTALEZAS Y ASPECTOS POR DESTACAR</t>
    </r>
    <r>
      <rPr>
        <sz val="10"/>
        <color theme="1"/>
        <rFont val="Arial"/>
        <family val="2"/>
      </rPr>
      <t xml:space="preserve">
1.	Se cuenta con una estructura documental que incluye Manual de Funciones, Procedimientos, comunicaciones internas y actos administrativos con los cuales se distribuyen las funciones, responsabilidades y roles para asegurar la segregación de las responsabilidades.
2.	La institucionalidad de la Entidad se ha robustecido con el establecimiento, implementación, mantenimiento, mejora y certificación del Sistema de Gestión de la Calidad bajo conceptos del estándar NTC ISO 9001:2015 y del Sistema de Gestión Ambiental bajo los estándares de la NTC ISO 14001:2015.
3.	La Entidad cuenta con sistemas de información que sirven de apoyo para la organización, planificación, dirección y control de las operaciones misionales de las dependencias que conforman la Entidad.
4.	Los Sistemas de Información de la Entidad cuentan con sus respectivas matrices de roles y usuarios
5.	Funcionamiento de instancia de seguimiento y evaluación independiente a través de los roles de que trata el artículo Nacional No. 648 de 2017.
6.	Se realizan intervenciones relacionadas con la actualización del diseño de los procesos, caracterizaciones y estructura documental para armonizarlos con la realidad de las operaciones de la Entidad.
7.	Reportes periódicos de los operadores de la primera línea de defensa respecto del estado de aplicación de los controles diseñados para la gestión del riesgo de corrupción y de gestión, indicadores, producto no conforme, actualización legal, entre otros.
8.	Operación y funcionamiento de las instancias de coordinación de control interno.
</t>
    </r>
    <r>
      <rPr>
        <b/>
        <sz val="10"/>
        <color theme="1"/>
        <rFont val="Arial"/>
        <family val="2"/>
      </rPr>
      <t xml:space="preserve">
OPORTUNIDADES DE MEJORA
</t>
    </r>
    <r>
      <rPr>
        <sz val="10"/>
        <color theme="1"/>
        <rFont val="Arial"/>
        <family val="2"/>
      </rPr>
      <t xml:space="preserve">Con base en los resultados de la evaluación independiente del Sistema de Control Interno se recomienda:
1.	Es importante que se concrete el rediseño institucional para que la Entidad cuente con una dependencia que proyecte la gestión tecnológica y materialice la arquitectura empresarial como un componente estratégico para apalancar el procesamiento de datos y favorecer la generación de conocimiento e información relevante.
2.	Centralizar en el proceso de Gestión Tecnológica la administración y control de los sistemas de información con los que cuenta la Entidad, lo cual puede ser un factor de éxito para impulsar y fortalecer el desarrollo tecnológico y la arquitectura empresarial de la Entidad.
3.	Impulsar el fortalecimiento tecnológico y de arquitectura empresarial, enfocando los esfuerzos institucionales para dotar del Sistema de Información Misional que permita la planeación, estructuración, monitoreo, seguimiento y evaluación de los proyectos y metas institucionales, para la toma de decisiones oportunas.
4.	Realizar el monitoreo respecto a los riesgos de seguridad de la información, conforme lo establecido en la Política de Administración del Riesgo.
5.	Consolidar la Oficina de Control Interno como instancia consultiva y de control de independiente la Entidad. 
6.	Mejorar la oportunidad en la entrega de informes de seguimiento y evaluación. Identificar de manera oportuna los riesgos fiscales y de corrupción y emitir las alertas de manera temprana. </t>
    </r>
  </si>
  <si>
    <r>
      <rPr>
        <b/>
        <sz val="10"/>
        <color theme="1"/>
        <rFont val="Arial"/>
        <family val="2"/>
      </rPr>
      <t>INFORMACION Y COMUNICACIÓN</t>
    </r>
    <r>
      <rPr>
        <sz val="10"/>
        <color theme="1"/>
        <rFont val="Arial"/>
        <family val="2"/>
      </rPr>
      <t xml:space="preserve">
FORTALEZAS Y ASPECTOS POR DESTACAR
1.	Alineación de los objetivos estratégicos con las hojas de vida de indicadores de la entidad.
2.	Elaboración, aprobación y publicación de los planes que conforman el Plan de Acción Institucional de la vigencia 2024.
3.	Operación de instrumentos y herramientas de control automatizadas, semiautomatizadas y manuales para la captura, procesamiento, transformación y generación de información.
4.	Establecimiento y funcionamiento de canales internos y externos para presentación de denuncias respecto de situaciones de irregularidad.
5.	Seguimiento y monitoreo de los contenidos publicados en la página web por parte de la Subdirección de Programas y Proyectos y de la Oficina de Control Interno.
6.	Monitoreos al desempeño del Sistema de Información Documental SIGA y al Sistema Distrital de Quejas y Soluciones Bogotá Te Escucha.7.	
8.	Seguimiento a los canales de atención, Reconocimiento a los operadores más activos del chat -live, ejercicios de ciudadano incógnito para analizar el cumplimiento de protocolos
</t>
    </r>
    <r>
      <rPr>
        <b/>
        <sz val="10"/>
        <color theme="1"/>
        <rFont val="Arial"/>
        <family val="2"/>
      </rPr>
      <t xml:space="preserve">
DEBILIDADES Y OPORTUNIDADES DE MEJORA
</t>
    </r>
    <r>
      <rPr>
        <sz val="10"/>
        <color theme="1"/>
        <rFont val="Arial"/>
        <family val="2"/>
      </rPr>
      <t xml:space="preserve">
1.	La Entidad requiere avanzar en el aprovisionamiento de un Sistema de Información Misional que permita capturar, procesar y generar información integral y completa respecto de los avances en el sector.
2.	Consolidar una estructura estándar para cada tipo de informe de seguimiento y evaluación de acuerdo con su naturaleza. 
3.	Reevaluar la estructura de publicación de la información en el sitio WEB de la Entidad.
4.	Asegurar que los enlaces y repositorios al sitio web donde se aloja información institucional operen eficientemente.
5.	Ausencia de un sistema automatizado para la operación y funcionamiento de la auditoría interna. 
6.	Actuaciones sobrevinientes en materia de control fiscal que demandaron esfuerzos adicionales de la dependencia para su atención. 
7.	Aumento de cerca del 10% en los requerimientos de entes de control que demandaron esfuerzos adicionales de la dependencia. 
8.	Intermitencia en la disponibilidad del talento humano requerido para la ejecución del Plan Anual de Auditoría y el funcionamiento de la dependencia. 
9.	Capacidad operativa por debajo de la creciente demanda institucional. 
10.	Retrasos y demoras en el suministro de información e insumos. 
11.	Remisión de respuestas parciales, insuficientes o con información incompleta.</t>
    </r>
  </si>
  <si>
    <r>
      <rPr>
        <b/>
        <sz val="10"/>
        <color theme="1"/>
        <rFont val="Arial"/>
        <family val="2"/>
      </rPr>
      <t xml:space="preserve">FORTALEZAS Y ASPECTOS POR DESTACAR
</t>
    </r>
    <r>
      <rPr>
        <sz val="10"/>
        <color theme="1"/>
        <rFont val="Arial"/>
        <family val="2"/>
      </rPr>
      <t xml:space="preserve">
•	Asistencia y acompañamiento permanente a las instancias de coordinación interna por parte de la Oficina de Control Interno.
•	 Elaboración y aprobación del Plan Anual de Auditorías vigencia 2024 en el marco del Comité Institucional de Coordinación de Control Interno, así como el seguimiento y aprobación de modificaciones correspondientes.
•	Formulación de acciones de mejora, correctivas con base a los informes de auditoría realizados por organismos de control e informes de auditoría interna y externa de calidad.
•	Maduración del Esquema de Líneas de Defensa que se refleja especialmente en asuntos relacionados con roles y responsabilidades en materia de gestión del riesgo, ejecución presupuestal, cumplimiento de metas, medición, revisión por la dirección, instancias de coordinación interna, recepción y trámite de respuestas a PQRS, entre otros aspectos.
•	Interoperabilidad del sistema SIGA con el sistema Bogotá Te Escucha para mejorar la gestión de los trámites de recepción y atención de las PQRSD de la Entidad.
•	Análisis de datos e información histórica para la generación de información soporte para la toma de decisiones.
•	Mejoramiento en la adopción de recomendaciones dadas por el evaluador independiente por parte de la Alta Dirección y el Equipo Directivo.
•	Mayores niveles de robustez en la formulación de acciones correctivas para la presentación y aprobación en el marco del Comité Institucional de Coordinación de Control Interno para dar tratamiento a las auditorías de practicadas por la Contraloría de Bogotá D.C.
•	Elaboración de informes de ley, seguimientos y auditorías por parte de la Oficina de Control Interno, los cuales se comunican directamente al representante legal y se publican en la página web de la entidad.
•	Avances en la definición del esquema de líneas de defensa.
•	Avances en la medición de efectividad de las acciones del plan de mejoramiento institucional.
•	Recertificación de la entidad en el Sistema de Gestión de Calidad – ISO 14001:2015.
•	Certificación en el Sistema de Gestión Ambiental de la entidad – ISO 14001:2015.
•	Definición de la instancia para el reporte de las deficiencias del Sistema de Control Interno.
•	Seguimiento a la adopción de las recomendaciones emitidas por la Oficina de Control Interno en los respectivos informes de ley y seguimiento.
</t>
    </r>
    <r>
      <rPr>
        <b/>
        <sz val="10"/>
        <color theme="1"/>
        <rFont val="Arial"/>
        <family val="2"/>
      </rPr>
      <t xml:space="preserve">
DEBILIDADES Y OPORTUNIDADES DE MEJORA
</t>
    </r>
    <r>
      <rPr>
        <sz val="10"/>
        <color theme="1"/>
        <rFont val="Arial"/>
        <family val="2"/>
      </rPr>
      <t xml:space="preserve">Con base en los resultados de la evaluación independiente del Sistema de Control Interno se recomienda:
•	Mejorar la implementación de las acciones suscritas en el Plan de Mejoramiento Institucional y el reporte periódico de los avances.
•	Diseñar o adquirir una solución tecnológica para la administración de la auditoría interna.
•	Diseñar acciones y documentarlas en el Plan de Mejoramiento Institucional respecto de los resultados de informes externos no asociados al organismo de control fiscal, para respaldar las medidas tomadas por la Entidad y prevenir riesgos no previstos.
•	Realizar análisis y evaluación respecto de los bienes y servicios entregados por terceros.
•	Aumentar la cobertura de la evaluación de la efectividad de las acciones suscritas en los planes de mejoramiento.
•	Documentar e incluir lo relacionado con el avance y cumplimiento  los planes de mejoramiento por parte de la segunda línea de defensa.
•	Documentar de manera clara y precisa cuales son las desviaciones identificadas dentro del Sistema de Control Interno, de tal manera que se puede presentar con estadísticas las mejoras y cierres de brechas.
•	Avanzar por parte de la tercera línea de defensa en el análisis del Sistema de Administración del Riesgo de la entidad en los 17 procesos faltantes.
•	Mantener las gestiones para cumplir con las acciones suscritas en el plan de mejoramiento de la Contraloría de Bogotá en concordancia con los términos, metas e indicadores planteados, con el fin de evitar la declaración de incumplimiento o inefectividad que pueden originar efectos negativos.
•	Estructurar un repositorio con los riesgos tipo para todas las modalidades de contratación a fin de que sirvan como fuente de consulta e insumo para determinar los riesgos contractuales.
•	Concretar las metas de los proyectos de inversión que registran rezagos a fin mejorar los niveles de desempeño al finalizar el Plan de Desarrollo “Un Nuevo Contrato Social y Ambiental para la Bogotá del siglo XXI”.
•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</si>
</sst>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1" x14ac:knownFonts="1">
    <font>
      <sz val="10"/>
      <color theme="1"/>
      <name val="Arial"/>
      <family val="2"/>
    </font>
    <font>
      <b/>
      <sz val="10"/>
      <color theme="1"/>
      <name val="Arial"/>
      <family val="2"/>
    </font>
    <font>
      <b/>
      <sz val="10"/>
      <color indexed="18"/>
      <name val="Arial"/>
      <family val="2"/>
    </font>
    <font>
      <sz val="10"/>
      <name val="Arial"/>
      <family val="2"/>
    </font>
    <font>
      <b/>
      <i/>
      <sz val="10"/>
      <name val="Arial"/>
      <family val="2"/>
    </font>
    <font>
      <b/>
      <sz val="12"/>
      <color theme="0"/>
      <name val="Arial"/>
      <family val="2"/>
    </font>
    <font>
      <b/>
      <sz val="12"/>
      <name val="Arial"/>
      <family val="2"/>
    </font>
    <font>
      <sz val="10"/>
      <color theme="1"/>
      <name val="Calibri"/>
      <family val="2"/>
      <scheme val="minor"/>
    </font>
    <font>
      <b/>
      <i/>
      <sz val="10"/>
      <color theme="1"/>
      <name val="Arial"/>
      <family val="2"/>
    </font>
    <font>
      <sz val="12"/>
      <name val="Times New Roman"/>
      <family val="1"/>
    </font>
    <font>
      <b/>
      <sz val="11"/>
      <name val="Arial Narrow"/>
      <family val="2"/>
    </font>
    <font>
      <sz val="11"/>
      <name val="Arial Narrow"/>
      <family val="2"/>
    </font>
    <font>
      <sz val="11"/>
      <color theme="1"/>
      <name val="Arial Narrow"/>
      <family val="2"/>
    </font>
    <font>
      <b/>
      <sz val="11"/>
      <color theme="0"/>
      <name val="Arial Narrow"/>
      <family val="2"/>
    </font>
    <font>
      <sz val="11"/>
      <color theme="0"/>
      <name val="Arial Narrow"/>
      <family val="2"/>
    </font>
    <font>
      <sz val="10"/>
      <color rgb="FFFF0000"/>
      <name val="Arial"/>
      <family val="2"/>
    </font>
    <font>
      <b/>
      <sz val="10"/>
      <color rgb="FFFF0000"/>
      <name val="Arial"/>
      <family val="2"/>
    </font>
    <font>
      <b/>
      <sz val="12"/>
      <color rgb="FFFF0000"/>
      <name val="Arial"/>
      <family val="2"/>
    </font>
    <font>
      <b/>
      <sz val="18"/>
      <color theme="0"/>
      <name val="Arial"/>
      <family val="2"/>
    </font>
    <font>
      <sz val="20"/>
      <color rgb="FFFF0000"/>
      <name val="Arial"/>
      <family val="2"/>
    </font>
    <font>
      <b/>
      <sz val="16"/>
      <color theme="1"/>
      <name val="Arial"/>
      <family val="2"/>
    </font>
    <font>
      <b/>
      <sz val="20"/>
      <color theme="0"/>
      <name val="Arial Narrow"/>
      <family val="2"/>
    </font>
    <font>
      <b/>
      <sz val="20"/>
      <color theme="0"/>
      <name val="Arial"/>
      <family val="2"/>
    </font>
    <font>
      <b/>
      <sz val="10"/>
      <name val="Arial"/>
      <family val="2"/>
    </font>
    <font>
      <b/>
      <u/>
      <sz val="12"/>
      <color theme="0"/>
      <name val="Arial"/>
      <family val="2"/>
    </font>
    <font>
      <sz val="18"/>
      <color theme="1"/>
      <name val="Arial"/>
      <family val="2"/>
    </font>
    <font>
      <sz val="25"/>
      <color theme="1"/>
      <name val="Arial"/>
      <family val="2"/>
    </font>
    <font>
      <sz val="11"/>
      <name val="Arial"/>
      <family val="2"/>
    </font>
    <font>
      <sz val="12"/>
      <name val="Arial"/>
      <family val="2"/>
    </font>
    <font>
      <b/>
      <sz val="11"/>
      <color theme="1"/>
      <name val="Arial Narrow"/>
      <family val="2"/>
    </font>
    <font>
      <b/>
      <sz val="11"/>
      <name val="Arial"/>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51"/>
        <bgColor indexed="64"/>
      </patternFill>
    </fill>
    <fill>
      <patternFill patternType="solid">
        <fgColor rgb="FF83A343"/>
        <bgColor indexed="64"/>
      </patternFill>
    </fill>
    <fill>
      <patternFill patternType="solid">
        <fgColor rgb="FFFFCC00"/>
        <bgColor indexed="64"/>
      </patternFill>
    </fill>
    <fill>
      <patternFill patternType="solid">
        <fgColor theme="7" tint="-0.249977111117893"/>
        <bgColor indexed="64"/>
      </patternFill>
    </fill>
    <fill>
      <patternFill patternType="solid">
        <fgColor theme="6" tint="-0.499984740745262"/>
        <bgColor indexed="64"/>
      </patternFill>
    </fill>
    <fill>
      <patternFill patternType="solid">
        <fgColor rgb="FF00B050"/>
        <bgColor indexed="64"/>
      </patternFill>
    </fill>
    <fill>
      <patternFill patternType="solid">
        <fgColor theme="4" tint="-0.249977111117893"/>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thin">
        <color auto="1"/>
      </top>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style="hair">
        <color rgb="FF81829A"/>
      </left>
      <right style="hair">
        <color rgb="FF81829A"/>
      </right>
      <top style="hair">
        <color rgb="FF81829A"/>
      </top>
      <bottom style="hair">
        <color rgb="FF81829A"/>
      </bottom>
      <diagonal/>
    </border>
    <border>
      <left style="thin">
        <color rgb="FF81829A"/>
      </left>
      <right style="thin">
        <color rgb="FF81829A"/>
      </right>
      <top style="thin">
        <color rgb="FF81829A"/>
      </top>
      <bottom style="thin">
        <color rgb="FF81829A"/>
      </bottom>
      <diagonal/>
    </border>
    <border>
      <left style="hair">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hair">
        <color rgb="FF81829A"/>
      </bottom>
      <diagonal/>
    </border>
    <border>
      <left style="thin">
        <color rgb="FF81829A"/>
      </left>
      <right/>
      <top style="hair">
        <color rgb="FF81829A"/>
      </top>
      <bottom style="thin">
        <color rgb="FF81829A"/>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s>
  <cellStyleXfs count="5">
    <xf numFmtId="0" fontId="0" fillId="0" borderId="0"/>
    <xf numFmtId="0" fontId="2" fillId="4" borderId="0"/>
    <xf numFmtId="0" fontId="7" fillId="0" borderId="0"/>
    <xf numFmtId="0" fontId="3" fillId="0" borderId="0"/>
    <xf numFmtId="0" fontId="9" fillId="0" borderId="0"/>
  </cellStyleXfs>
  <cellXfs count="95">
    <xf numFmtId="0" fontId="0" fillId="0" borderId="0" xfId="0"/>
    <xf numFmtId="0" fontId="5" fillId="0" borderId="0" xfId="0" applyFont="1" applyAlignment="1">
      <alignment vertical="center"/>
    </xf>
    <xf numFmtId="0" fontId="6" fillId="0" borderId="0" xfId="0" applyFont="1" applyAlignment="1">
      <alignment horizontal="center" vertical="center" wrapText="1"/>
    </xf>
    <xf numFmtId="0" fontId="0" fillId="0" borderId="0" xfId="0" applyAlignment="1">
      <alignment horizontal="center"/>
    </xf>
    <xf numFmtId="0" fontId="0" fillId="0" borderId="0" xfId="0" applyAlignment="1">
      <alignment horizontal="left"/>
    </xf>
    <xf numFmtId="0" fontId="0" fillId="2" borderId="18" xfId="0" applyFill="1" applyBorder="1"/>
    <xf numFmtId="0" fontId="0" fillId="2" borderId="19" xfId="0" applyFill="1" applyBorder="1"/>
    <xf numFmtId="0" fontId="0" fillId="2" borderId="20" xfId="0" applyFill="1" applyBorder="1"/>
    <xf numFmtId="0" fontId="0" fillId="2" borderId="21" xfId="0" applyFill="1" applyBorder="1"/>
    <xf numFmtId="0" fontId="0" fillId="2" borderId="0" xfId="0" applyFill="1"/>
    <xf numFmtId="0" fontId="0" fillId="2" borderId="22" xfId="0" applyFill="1" applyBorder="1"/>
    <xf numFmtId="0" fontId="6" fillId="2" borderId="7" xfId="0" applyFont="1" applyFill="1" applyBorder="1" applyAlignment="1">
      <alignment horizontal="center" vertical="center"/>
    </xf>
    <xf numFmtId="0" fontId="6" fillId="2" borderId="22" xfId="0" applyFont="1" applyFill="1" applyBorder="1" applyAlignment="1">
      <alignment vertical="center"/>
    </xf>
    <xf numFmtId="0" fontId="5" fillId="2" borderId="0" xfId="0" applyFont="1" applyFill="1" applyAlignment="1">
      <alignment vertical="center"/>
    </xf>
    <xf numFmtId="0" fontId="6" fillId="2" borderId="0" xfId="0" applyFont="1" applyFill="1" applyAlignment="1">
      <alignment vertical="center"/>
    </xf>
    <xf numFmtId="0" fontId="6" fillId="2" borderId="0" xfId="0" applyFont="1" applyFill="1" applyAlignment="1">
      <alignment horizontal="center" vertical="center"/>
    </xf>
    <xf numFmtId="0" fontId="6" fillId="2" borderId="0" xfId="0" applyFont="1" applyFill="1" applyAlignment="1">
      <alignment horizontal="left" vertical="center"/>
    </xf>
    <xf numFmtId="0" fontId="4" fillId="2" borderId="0" xfId="0" applyFont="1" applyFill="1" applyAlignment="1">
      <alignment vertical="center"/>
    </xf>
    <xf numFmtId="0" fontId="8" fillId="2" borderId="0" xfId="0" applyFont="1" applyFill="1"/>
    <xf numFmtId="0" fontId="0" fillId="2" borderId="23" xfId="0" applyFill="1" applyBorder="1"/>
    <xf numFmtId="0" fontId="0" fillId="2" borderId="24" xfId="0" applyFill="1" applyBorder="1"/>
    <xf numFmtId="0" fontId="0" fillId="2" borderId="25" xfId="0" applyFill="1" applyBorder="1"/>
    <xf numFmtId="0" fontId="1" fillId="2" borderId="0" xfId="0" applyFont="1" applyFill="1" applyAlignment="1">
      <alignment wrapText="1"/>
    </xf>
    <xf numFmtId="0" fontId="0" fillId="0" borderId="1" xfId="0" applyBorder="1"/>
    <xf numFmtId="0" fontId="6" fillId="0" borderId="26" xfId="0" applyFont="1" applyBorder="1" applyAlignment="1">
      <alignment vertical="center"/>
    </xf>
    <xf numFmtId="0" fontId="0" fillId="0" borderId="26" xfId="0" applyBorder="1"/>
    <xf numFmtId="9" fontId="6" fillId="0" borderId="0" xfId="0" applyNumberFormat="1" applyFont="1" applyAlignment="1">
      <alignment vertical="center"/>
    </xf>
    <xf numFmtId="0" fontId="17" fillId="2" borderId="0" xfId="0" applyFont="1" applyFill="1" applyAlignment="1">
      <alignment horizontal="center" vertical="center" wrapText="1"/>
    </xf>
    <xf numFmtId="0" fontId="14" fillId="2" borderId="0" xfId="0" applyFont="1" applyFill="1" applyAlignment="1">
      <alignment vertical="center"/>
    </xf>
    <xf numFmtId="0" fontId="17" fillId="2" borderId="0" xfId="0" applyFont="1" applyFill="1"/>
    <xf numFmtId="0" fontId="16" fillId="2" borderId="0" xfId="0" applyFont="1" applyFill="1" applyAlignment="1">
      <alignment wrapText="1"/>
    </xf>
    <xf numFmtId="49" fontId="0" fillId="2" borderId="0" xfId="0" applyNumberFormat="1" applyFill="1" applyAlignment="1">
      <alignment horizontal="left" vertical="top" wrapText="1"/>
    </xf>
    <xf numFmtId="0" fontId="6" fillId="0" borderId="0" xfId="0" applyFont="1" applyAlignment="1">
      <alignment horizontal="left" vertical="center"/>
    </xf>
    <xf numFmtId="0" fontId="6" fillId="0" borderId="0" xfId="0" applyFont="1" applyAlignment="1">
      <alignment vertical="center"/>
    </xf>
    <xf numFmtId="0" fontId="0" fillId="0" borderId="28" xfId="0" applyBorder="1"/>
    <xf numFmtId="0" fontId="0" fillId="0" borderId="33" xfId="0" applyBorder="1"/>
    <xf numFmtId="0" fontId="5" fillId="10" borderId="12" xfId="0" applyFont="1" applyFill="1" applyBorder="1" applyAlignment="1">
      <alignment horizontal="center" vertical="center" wrapText="1"/>
    </xf>
    <xf numFmtId="0" fontId="0" fillId="0" borderId="1" xfId="0" applyBorder="1" applyAlignment="1">
      <alignment horizontal="left"/>
    </xf>
    <xf numFmtId="0" fontId="19" fillId="2" borderId="0" xfId="0" applyFont="1" applyFill="1" applyAlignment="1">
      <alignment horizontal="center" vertical="center"/>
    </xf>
    <xf numFmtId="0" fontId="18" fillId="2" borderId="0" xfId="0" applyFont="1" applyFill="1" applyAlignment="1">
      <alignment horizontal="center" vertical="center"/>
    </xf>
    <xf numFmtId="0" fontId="13" fillId="3" borderId="0" xfId="0" applyFont="1" applyFill="1" applyAlignment="1">
      <alignment horizontal="center" vertical="center" wrapText="1"/>
    </xf>
    <xf numFmtId="0" fontId="5" fillId="10" borderId="29"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0" xfId="0" applyFont="1" applyFill="1" applyAlignment="1">
      <alignment horizontal="center" vertical="center" wrapText="1"/>
    </xf>
    <xf numFmtId="0" fontId="18" fillId="10" borderId="12" xfId="0" applyFont="1" applyFill="1" applyBorder="1" applyAlignment="1">
      <alignment horizontal="center" vertical="center" wrapText="1"/>
    </xf>
    <xf numFmtId="0" fontId="25" fillId="0" borderId="0" xfId="0" applyFont="1" applyAlignment="1">
      <alignment horizontal="center" wrapText="1"/>
    </xf>
    <xf numFmtId="0" fontId="18" fillId="6"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7"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21" fillId="3" borderId="1" xfId="0" applyFont="1" applyFill="1" applyBorder="1" applyAlignment="1">
      <alignment horizontal="center" vertical="center"/>
    </xf>
    <xf numFmtId="9" fontId="22" fillId="3" borderId="29" xfId="0" applyNumberFormat="1" applyFont="1" applyFill="1" applyBorder="1" applyAlignment="1" applyProtection="1">
      <alignment horizontal="center" vertical="center"/>
      <protection hidden="1"/>
    </xf>
    <xf numFmtId="9" fontId="20" fillId="9" borderId="1" xfId="0" applyNumberFormat="1" applyFont="1" applyFill="1" applyBorder="1" applyAlignment="1" applyProtection="1">
      <alignment horizontal="center" vertical="center"/>
      <protection hidden="1"/>
    </xf>
    <xf numFmtId="0" fontId="6" fillId="0" borderId="1" xfId="0" applyFont="1" applyBorder="1" applyAlignment="1" applyProtection="1">
      <alignment horizontal="center" vertical="center"/>
      <protection hidden="1"/>
    </xf>
    <xf numFmtId="9" fontId="20" fillId="9" borderId="1" xfId="0" applyNumberFormat="1" applyFont="1" applyFill="1" applyBorder="1" applyAlignment="1" applyProtection="1">
      <alignment horizontal="center" vertical="center"/>
      <protection locked="0"/>
    </xf>
    <xf numFmtId="9" fontId="6" fillId="0" borderId="1" xfId="0" applyNumberFormat="1" applyFont="1" applyBorder="1" applyAlignment="1" applyProtection="1">
      <alignment horizontal="center" vertical="center"/>
      <protection locked="0"/>
    </xf>
    <xf numFmtId="49" fontId="26" fillId="2" borderId="11" xfId="0" applyNumberFormat="1" applyFont="1" applyFill="1" applyBorder="1" applyAlignment="1" applyProtection="1">
      <alignment horizontal="center" vertical="center" wrapText="1"/>
      <protection locked="0"/>
    </xf>
    <xf numFmtId="0" fontId="10" fillId="0" borderId="0" xfId="2" applyFont="1" applyAlignment="1" applyProtection="1">
      <alignment vertical="center"/>
      <protection hidden="1"/>
    </xf>
    <xf numFmtId="0" fontId="11" fillId="0" borderId="0" xfId="2" applyFont="1" applyAlignment="1" applyProtection="1">
      <alignment vertical="center" wrapText="1"/>
      <protection hidden="1"/>
    </xf>
    <xf numFmtId="0" fontId="0" fillId="0" borderId="0" xfId="0" applyProtection="1">
      <protection hidden="1"/>
    </xf>
    <xf numFmtId="0" fontId="10" fillId="0" borderId="0" xfId="2" applyFont="1" applyAlignment="1" applyProtection="1">
      <alignment vertical="center" wrapText="1"/>
      <protection hidden="1"/>
    </xf>
    <xf numFmtId="0" fontId="15" fillId="0" borderId="0" xfId="0" applyFont="1" applyProtection="1">
      <protection hidden="1"/>
    </xf>
    <xf numFmtId="0" fontId="12" fillId="2" borderId="0" xfId="0" applyFont="1" applyFill="1" applyAlignment="1">
      <alignment horizontal="center"/>
    </xf>
    <xf numFmtId="164" fontId="12" fillId="2" borderId="0" xfId="0" applyNumberFormat="1" applyFont="1" applyFill="1" applyAlignment="1">
      <alignment horizontal="center"/>
    </xf>
    <xf numFmtId="0" fontId="13" fillId="3" borderId="6"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27" fillId="0" borderId="33" xfId="0" quotePrefix="1" applyFont="1" applyBorder="1" applyAlignment="1" applyProtection="1">
      <alignment horizontal="left" vertical="center" wrapText="1"/>
      <protection locked="0"/>
    </xf>
    <xf numFmtId="0" fontId="28" fillId="0" borderId="33" xfId="0" quotePrefix="1" applyFont="1" applyBorder="1" applyAlignment="1" applyProtection="1">
      <alignment horizontal="left" vertical="center" wrapText="1"/>
      <protection locked="0"/>
    </xf>
    <xf numFmtId="0" fontId="28" fillId="0" borderId="34" xfId="0" quotePrefix="1" applyFont="1" applyBorder="1" applyAlignment="1" applyProtection="1">
      <alignment horizontal="left" vertical="center" wrapText="1"/>
      <protection locked="0"/>
    </xf>
    <xf numFmtId="0" fontId="0" fillId="0" borderId="33" xfId="0" applyBorder="1" applyAlignment="1" applyProtection="1">
      <alignment wrapText="1"/>
      <protection locked="0"/>
    </xf>
    <xf numFmtId="0" fontId="27" fillId="0" borderId="33" xfId="0" quotePrefix="1" applyFont="1" applyBorder="1" applyAlignment="1" applyProtection="1">
      <alignment vertical="top" wrapText="1"/>
      <protection locked="0"/>
    </xf>
    <xf numFmtId="0" fontId="0" fillId="0" borderId="33" xfId="0" applyBorder="1" applyAlignment="1" applyProtection="1">
      <alignment vertical="center" wrapText="1"/>
      <protection locked="0"/>
    </xf>
    <xf numFmtId="0" fontId="0" fillId="0" borderId="34" xfId="0" applyBorder="1" applyAlignment="1" applyProtection="1">
      <alignment wrapText="1"/>
      <protection locked="0"/>
    </xf>
    <xf numFmtId="49" fontId="23" fillId="2" borderId="17" xfId="0" applyNumberFormat="1" applyFont="1" applyFill="1" applyBorder="1" applyAlignment="1">
      <alignment horizontal="left" vertical="center" wrapText="1"/>
    </xf>
    <xf numFmtId="49" fontId="23" fillId="2" borderId="15" xfId="0" applyNumberFormat="1" applyFont="1" applyFill="1" applyBorder="1" applyAlignment="1">
      <alignment horizontal="left" vertical="center" wrapText="1"/>
    </xf>
    <xf numFmtId="0" fontId="18" fillId="3" borderId="8" xfId="0" applyFont="1" applyFill="1" applyBorder="1" applyAlignment="1">
      <alignment horizontal="center" vertical="center"/>
    </xf>
    <xf numFmtId="0" fontId="18" fillId="3" borderId="9" xfId="0" applyFont="1" applyFill="1" applyBorder="1" applyAlignment="1">
      <alignment horizontal="center" vertical="center"/>
    </xf>
    <xf numFmtId="0" fontId="18" fillId="3" borderId="10" xfId="0" applyFont="1" applyFill="1" applyBorder="1" applyAlignment="1">
      <alignment horizontal="center" vertical="center"/>
    </xf>
    <xf numFmtId="49" fontId="23" fillId="2" borderId="16" xfId="0" applyNumberFormat="1" applyFont="1" applyFill="1" applyBorder="1" applyAlignment="1">
      <alignment horizontal="left" vertical="center" wrapText="1"/>
    </xf>
    <xf numFmtId="49" fontId="23" fillId="2" borderId="14" xfId="0" applyNumberFormat="1" applyFont="1" applyFill="1" applyBorder="1" applyAlignment="1">
      <alignment horizontal="left" vertical="center" wrapText="1"/>
    </xf>
    <xf numFmtId="49" fontId="28" fillId="2" borderId="13" xfId="0" applyNumberFormat="1" applyFont="1" applyFill="1" applyBorder="1" applyAlignment="1" applyProtection="1">
      <alignment horizontal="left" vertical="center" wrapText="1"/>
      <protection locked="0"/>
    </xf>
    <xf numFmtId="49" fontId="28" fillId="2" borderId="35" xfId="0" applyNumberFormat="1" applyFont="1" applyFill="1" applyBorder="1" applyAlignment="1" applyProtection="1">
      <alignment horizontal="left" vertical="center" wrapText="1"/>
      <protection locked="0"/>
    </xf>
    <xf numFmtId="49" fontId="28" fillId="2" borderId="36" xfId="0" applyNumberFormat="1" applyFont="1" applyFill="1" applyBorder="1" applyAlignment="1" applyProtection="1">
      <alignment horizontal="left" vertical="center" wrapText="1"/>
      <protection locked="0"/>
    </xf>
    <xf numFmtId="0" fontId="12" fillId="2" borderId="1" xfId="0" applyFont="1" applyFill="1" applyBorder="1" applyAlignment="1" applyProtection="1">
      <alignment horizontal="center"/>
      <protection locked="0"/>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18" fillId="3" borderId="30" xfId="0" applyFont="1" applyFill="1" applyBorder="1" applyAlignment="1">
      <alignment horizontal="center" vertical="center" wrapText="1"/>
    </xf>
    <xf numFmtId="0" fontId="18" fillId="3" borderId="31" xfId="0" applyFont="1" applyFill="1" applyBorder="1" applyAlignment="1">
      <alignment horizontal="center" vertical="center" wrapText="1"/>
    </xf>
    <xf numFmtId="0" fontId="18" fillId="3" borderId="32" xfId="0" applyFont="1" applyFill="1" applyBorder="1" applyAlignment="1">
      <alignment horizontal="center" vertical="center" wrapText="1"/>
    </xf>
    <xf numFmtId="164" fontId="29" fillId="2" borderId="4" xfId="0" applyNumberFormat="1" applyFont="1" applyFill="1" applyBorder="1" applyAlignment="1" applyProtection="1">
      <alignment horizontal="center" vertical="center"/>
      <protection locked="0"/>
    </xf>
    <xf numFmtId="164" fontId="29" fillId="2" borderId="5" xfId="0" applyNumberFormat="1" applyFont="1" applyFill="1" applyBorder="1" applyAlignment="1" applyProtection="1">
      <alignment horizontal="center" vertical="center"/>
      <protection locked="0"/>
    </xf>
    <xf numFmtId="164" fontId="29" fillId="2" borderId="26" xfId="0" applyNumberFormat="1" applyFont="1" applyFill="1" applyBorder="1" applyAlignment="1" applyProtection="1">
      <alignment horizontal="center" vertical="center"/>
      <protection locked="0"/>
    </xf>
  </cellXfs>
  <cellStyles count="5">
    <cellStyle name="Normal" xfId="0" builtinId="0"/>
    <cellStyle name="Normal - Style1 2" xfId="3" xr:uid="{00000000-0005-0000-0000-000002000000}"/>
    <cellStyle name="Normal 2" xfId="2" xr:uid="{00000000-0005-0000-0000-000003000000}"/>
    <cellStyle name="Normal 2 2" xfId="4" xr:uid="{00000000-0005-0000-0000-000004000000}"/>
    <cellStyle name="table_head1" xfId="1" xr:uid="{00000000-0005-0000-0000-000006000000}"/>
  </cellStyles>
  <dxfs count="54">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s>
  <tableStyles count="0" defaultTableStyle="TableStyleMedium9" defaultPivotStyle="PivotStyleLight16"/>
  <colors>
    <mruColors>
      <color rgb="FFF7C435"/>
      <color rgb="FFFF9900"/>
      <color rgb="FF83A343"/>
      <color rgb="FFFFCC00"/>
      <color rgb="FF2E3917"/>
      <color rgb="FF262F13"/>
      <color rgb="FFF9D367"/>
      <color rgb="FF0035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 Type="http://schemas.openxmlformats.org/officeDocument/2006/relationships/worksheet" Target="worksheets/sheet3.xml"/><Relationship Id="rId21" Type="http://schemas.openxmlformats.org/officeDocument/2006/relationships/externalLink" Target="externalLinks/externalLink18.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styles" Target="styles.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2571" y="1726100"/>
          <a:ext cx="4395107" cy="24042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A982D6CC-1E32-4817-A1A8-7678AB6EDE53}"/>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3" Type="http://schemas.openxmlformats.org/officeDocument/2006/relationships/externalLinkPath" Target="file:///\\192.168.6.11\Control-Interno\2025\Plan%20Anual%20de%20Auditor&#237;a%202025\Relaci&#243;n%20con%20Entes%20Externos%20de%20Control\Rendici&#243;n%20de%20la%20Cuenta%20Fiscal%20Anual%202024\CONTROL%20FISCAL%20INTERNO%20ESPECIALES\CBN1022%20INFORME%20EJECUTIVO%20ANUAL%20DE%20CONTROL%20INTERNO\SCI%20II%202024.xlsx" TargetMode="External"/><Relationship Id="rId2" Type="http://schemas.microsoft.com/office/2019/04/relationships/externalLinkLongPath" Target="SCI%20II%202024.xlsx?19E8B5FB" TargetMode="External"/><Relationship Id="rId1" Type="http://schemas.openxmlformats.org/officeDocument/2006/relationships/externalLinkPath" Target="file:///\\19E8B5FB\SCI%20II%20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nclusiones"/>
      <sheetName val="Hoja1"/>
    </sheetNames>
    <sheetDataSet>
      <sheetData sheetId="0" refreshError="1"/>
      <sheetData sheetId="1">
        <row r="2">
          <cell r="N2" t="e">
            <v>#REF!</v>
          </cell>
        </row>
        <row r="26">
          <cell r="N26" t="e">
            <v>#REF!</v>
          </cell>
        </row>
        <row r="43">
          <cell r="N43" t="e">
            <v>#REF!</v>
          </cell>
        </row>
        <row r="55">
          <cell r="N55" t="e">
            <v>#REF!</v>
          </cell>
        </row>
        <row r="69">
          <cell r="N69" t="e">
            <v>#REF!</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tmp\97"/>
      <sheetName val="[97pbth.xls][97pbth.xls]\E\tmp\"/>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V38"/>
  <sheetViews>
    <sheetView tabSelected="1" topLeftCell="F13" zoomScale="70" zoomScaleNormal="70" workbookViewId="0">
      <selection activeCell="F19" sqref="F19:M19"/>
    </sheetView>
  </sheetViews>
  <sheetFormatPr baseColWidth="10" defaultColWidth="11.42578125" defaultRowHeight="12.75" x14ac:dyDescent="0.2"/>
  <cols>
    <col min="1" max="1" width="3.140625" style="9" customWidth="1"/>
    <col min="2" max="2" width="3.42578125" style="9" customWidth="1"/>
    <col min="3" max="3" width="35.5703125" style="9" customWidth="1"/>
    <col min="4" max="4" width="2.5703125" style="9" customWidth="1"/>
    <col min="5" max="5" width="38.7109375" style="9" customWidth="1"/>
    <col min="6" max="6" width="10.85546875" style="9" customWidth="1"/>
    <col min="7" max="7" width="23.42578125" style="9" customWidth="1"/>
    <col min="8" max="8" width="7.5703125" style="9" customWidth="1"/>
    <col min="9" max="9" width="255.42578125" style="9" customWidth="1"/>
    <col min="10" max="10" width="5.85546875" style="9" customWidth="1"/>
    <col min="11" max="11" width="28.140625" style="9" customWidth="1"/>
    <col min="12" max="12" width="4.28515625" style="9" customWidth="1"/>
    <col min="13" max="13" width="184.85546875" style="9" customWidth="1"/>
    <col min="14" max="14" width="5.85546875" style="9" customWidth="1"/>
    <col min="15" max="15" width="24.85546875" style="9" customWidth="1"/>
    <col min="16" max="16" width="7" style="9" customWidth="1"/>
    <col min="17" max="16384" width="11.42578125" style="9"/>
  </cols>
  <sheetData>
    <row r="1" spans="2:16" ht="13.5" thickBot="1" x14ac:dyDescent="0.25"/>
    <row r="2" spans="2:16" ht="18" customHeight="1" thickTop="1" x14ac:dyDescent="0.2">
      <c r="B2" s="5"/>
      <c r="C2" s="6"/>
      <c r="D2" s="6"/>
      <c r="E2" s="6"/>
      <c r="F2" s="6"/>
      <c r="G2" s="6"/>
      <c r="H2" s="6"/>
      <c r="I2" s="6"/>
      <c r="J2" s="6"/>
      <c r="K2" s="6"/>
      <c r="L2" s="6"/>
      <c r="M2" s="6"/>
      <c r="N2" s="6"/>
      <c r="O2" s="6"/>
      <c r="P2" s="7"/>
    </row>
    <row r="3" spans="2:16" ht="18" customHeight="1" x14ac:dyDescent="0.3">
      <c r="B3" s="8"/>
      <c r="E3" s="87" t="s">
        <v>9</v>
      </c>
      <c r="F3" s="86" t="s">
        <v>146</v>
      </c>
      <c r="G3" s="86"/>
      <c r="H3" s="86"/>
      <c r="I3" s="86"/>
      <c r="J3" s="86"/>
      <c r="K3" s="86"/>
      <c r="L3" s="86"/>
      <c r="M3" s="86"/>
      <c r="N3" s="64"/>
      <c r="O3" s="64"/>
      <c r="P3" s="10"/>
    </row>
    <row r="4" spans="2:16" ht="18" customHeight="1" x14ac:dyDescent="0.3">
      <c r="B4" s="8"/>
      <c r="E4" s="88"/>
      <c r="F4" s="86"/>
      <c r="G4" s="86"/>
      <c r="H4" s="86"/>
      <c r="I4" s="86"/>
      <c r="J4" s="86"/>
      <c r="K4" s="86"/>
      <c r="L4" s="86"/>
      <c r="M4" s="86"/>
      <c r="N4" s="64"/>
      <c r="O4" s="64"/>
      <c r="P4" s="10"/>
    </row>
    <row r="5" spans="2:16" ht="41.25" customHeight="1" x14ac:dyDescent="0.3">
      <c r="B5" s="8"/>
      <c r="E5" s="52" t="s">
        <v>10</v>
      </c>
      <c r="F5" s="92" t="s">
        <v>155</v>
      </c>
      <c r="G5" s="93"/>
      <c r="H5" s="93"/>
      <c r="I5" s="93"/>
      <c r="J5" s="93"/>
      <c r="K5" s="93"/>
      <c r="L5" s="93"/>
      <c r="M5" s="94"/>
      <c r="N5" s="65"/>
      <c r="O5" s="65"/>
      <c r="P5" s="10"/>
    </row>
    <row r="6" spans="2:16" ht="18" customHeight="1" thickBot="1" x14ac:dyDescent="0.35">
      <c r="B6" s="8"/>
      <c r="E6" s="28"/>
      <c r="F6" s="65"/>
      <c r="G6" s="65"/>
      <c r="H6" s="65"/>
      <c r="I6" s="65"/>
      <c r="J6" s="65"/>
      <c r="K6" s="65"/>
      <c r="L6" s="65"/>
      <c r="P6" s="10"/>
    </row>
    <row r="7" spans="2:16" ht="93" customHeight="1" thickBot="1" x14ac:dyDescent="0.25">
      <c r="B7" s="8"/>
      <c r="I7" s="89" t="s">
        <v>11</v>
      </c>
      <c r="J7" s="90"/>
      <c r="K7" s="91"/>
      <c r="M7" s="53" t="e">
        <f>+AVERAGE(G25,G27,G29,G31,G33)</f>
        <v>#REF!</v>
      </c>
      <c r="N7" s="38"/>
      <c r="O7" s="38"/>
      <c r="P7" s="10"/>
    </row>
    <row r="8" spans="2:16" ht="18" customHeight="1" x14ac:dyDescent="0.25">
      <c r="B8" s="8"/>
      <c r="M8" s="29"/>
      <c r="N8" s="29"/>
      <c r="O8" s="29"/>
      <c r="P8" s="10"/>
    </row>
    <row r="9" spans="2:16" ht="18" customHeight="1" x14ac:dyDescent="0.2">
      <c r="B9" s="8"/>
      <c r="P9" s="10"/>
    </row>
    <row r="10" spans="2:16" x14ac:dyDescent="0.2">
      <c r="B10" s="8"/>
      <c r="P10" s="10"/>
    </row>
    <row r="11" spans="2:16" x14ac:dyDescent="0.2">
      <c r="B11" s="8"/>
      <c r="P11" s="10"/>
    </row>
    <row r="12" spans="2:16" x14ac:dyDescent="0.2">
      <c r="B12" s="8"/>
      <c r="P12" s="10"/>
    </row>
    <row r="13" spans="2:16" x14ac:dyDescent="0.2">
      <c r="B13" s="8"/>
      <c r="P13" s="10"/>
    </row>
    <row r="14" spans="2:16" x14ac:dyDescent="0.2">
      <c r="B14" s="8"/>
      <c r="P14" s="10"/>
    </row>
    <row r="15" spans="2:16" x14ac:dyDescent="0.2">
      <c r="B15" s="8"/>
      <c r="P15" s="10"/>
    </row>
    <row r="16" spans="2:16" x14ac:dyDescent="0.2">
      <c r="B16" s="8"/>
      <c r="P16" s="10"/>
    </row>
    <row r="17" spans="2:22" ht="23.25" x14ac:dyDescent="0.2">
      <c r="B17" s="8"/>
      <c r="C17" s="78" t="s">
        <v>12</v>
      </c>
      <c r="D17" s="79"/>
      <c r="E17" s="79"/>
      <c r="F17" s="79"/>
      <c r="G17" s="79"/>
      <c r="H17" s="79"/>
      <c r="I17" s="79"/>
      <c r="J17" s="79"/>
      <c r="K17" s="79"/>
      <c r="L17" s="79"/>
      <c r="M17" s="80"/>
      <c r="N17" s="39"/>
      <c r="O17" s="39"/>
      <c r="P17" s="10"/>
    </row>
    <row r="18" spans="2:22" ht="15.75" customHeight="1" x14ac:dyDescent="0.2">
      <c r="B18" s="8"/>
      <c r="C18" s="11"/>
      <c r="D18" s="11"/>
      <c r="E18" s="11"/>
      <c r="F18" s="11"/>
      <c r="G18" s="11"/>
      <c r="H18" s="11"/>
      <c r="I18" s="11"/>
      <c r="J18" s="11"/>
      <c r="K18" s="11"/>
      <c r="L18" s="11"/>
      <c r="M18" s="11"/>
      <c r="N18" s="15"/>
      <c r="O18" s="15"/>
      <c r="P18" s="10"/>
    </row>
    <row r="19" spans="2:22" ht="288" customHeight="1" x14ac:dyDescent="0.2">
      <c r="B19" s="8"/>
      <c r="C19" s="81" t="s">
        <v>13</v>
      </c>
      <c r="D19" s="82"/>
      <c r="E19" s="58" t="s">
        <v>16</v>
      </c>
      <c r="F19" s="83" t="s">
        <v>154</v>
      </c>
      <c r="G19" s="84"/>
      <c r="H19" s="84"/>
      <c r="I19" s="84"/>
      <c r="J19" s="84"/>
      <c r="K19" s="84"/>
      <c r="L19" s="84"/>
      <c r="M19" s="85"/>
      <c r="N19" s="31"/>
      <c r="O19" s="31"/>
      <c r="P19" s="10"/>
    </row>
    <row r="20" spans="2:22" ht="409.5" customHeight="1" x14ac:dyDescent="0.2">
      <c r="B20" s="8"/>
      <c r="C20" s="81" t="s">
        <v>14</v>
      </c>
      <c r="D20" s="82"/>
      <c r="E20" s="58" t="s">
        <v>16</v>
      </c>
      <c r="F20" s="83" t="s">
        <v>151</v>
      </c>
      <c r="G20" s="84"/>
      <c r="H20" s="84"/>
      <c r="I20" s="84"/>
      <c r="J20" s="84"/>
      <c r="K20" s="84"/>
      <c r="L20" s="84"/>
      <c r="M20" s="85"/>
      <c r="N20" s="31"/>
      <c r="O20" s="31"/>
      <c r="P20" s="10"/>
    </row>
    <row r="21" spans="2:22" ht="224.25" customHeight="1" x14ac:dyDescent="0.2">
      <c r="B21" s="8"/>
      <c r="C21" s="76" t="s">
        <v>15</v>
      </c>
      <c r="D21" s="77"/>
      <c r="E21" s="58" t="s">
        <v>16</v>
      </c>
      <c r="F21" s="83" t="s">
        <v>152</v>
      </c>
      <c r="G21" s="84"/>
      <c r="H21" s="84"/>
      <c r="I21" s="84"/>
      <c r="J21" s="84"/>
      <c r="K21" s="84"/>
      <c r="L21" s="84"/>
      <c r="M21" s="85"/>
      <c r="N21" s="31"/>
      <c r="O21" s="31"/>
      <c r="P21" s="10"/>
    </row>
    <row r="22" spans="2:22" ht="66" customHeight="1" thickBot="1" x14ac:dyDescent="0.25">
      <c r="B22" s="8"/>
      <c r="G22" s="30"/>
      <c r="P22" s="10"/>
    </row>
    <row r="23" spans="2:22" ht="102.75" customHeight="1" thickBot="1" x14ac:dyDescent="0.25">
      <c r="B23" s="8"/>
      <c r="C23" s="45" t="s">
        <v>4</v>
      </c>
      <c r="D23" s="2"/>
      <c r="E23" s="36" t="s">
        <v>17</v>
      </c>
      <c r="F23" s="2"/>
      <c r="G23" s="36" t="s">
        <v>18</v>
      </c>
      <c r="H23" s="2"/>
      <c r="I23" s="41" t="s">
        <v>19</v>
      </c>
      <c r="J23" s="27"/>
      <c r="K23" s="42" t="s">
        <v>20</v>
      </c>
      <c r="L23" s="27"/>
      <c r="M23" s="43" t="s">
        <v>21</v>
      </c>
      <c r="N23" s="27"/>
      <c r="O23" s="44" t="s">
        <v>22</v>
      </c>
      <c r="P23" s="10"/>
      <c r="Q23" s="22"/>
    </row>
    <row r="24" spans="2:22" ht="6.75" customHeight="1" x14ac:dyDescent="0.35">
      <c r="B24" s="8"/>
      <c r="C24" s="46"/>
      <c r="D24"/>
      <c r="E24"/>
      <c r="F24"/>
      <c r="G24"/>
      <c r="H24"/>
      <c r="I24" s="34"/>
      <c r="J24"/>
      <c r="K24" s="34"/>
      <c r="L24"/>
      <c r="M24"/>
      <c r="N24"/>
      <c r="O24"/>
      <c r="P24" s="10"/>
    </row>
    <row r="25" spans="2:22" ht="409.6" customHeight="1" x14ac:dyDescent="0.2">
      <c r="B25" s="8"/>
      <c r="C25" s="47" t="s">
        <v>3</v>
      </c>
      <c r="D25" s="1"/>
      <c r="E25" s="55" t="e">
        <f>+IF(Hoja1!$N$2&gt;=0.5,"Si","No")</f>
        <v>#REF!</v>
      </c>
      <c r="F25" s="26"/>
      <c r="G25" s="54" t="e">
        <f>+Hoja1!N2</f>
        <v>#REF!</v>
      </c>
      <c r="H25" s="26"/>
      <c r="I25" s="73" t="s">
        <v>153</v>
      </c>
      <c r="J25" s="33"/>
      <c r="K25" s="56">
        <v>0.88</v>
      </c>
      <c r="L25" s="24"/>
      <c r="M25" s="69" t="s">
        <v>141</v>
      </c>
      <c r="N25" s="32"/>
      <c r="O25" s="57" t="e">
        <f>G25-K25</f>
        <v>#REF!</v>
      </c>
      <c r="P25" s="12"/>
      <c r="Q25" s="14"/>
      <c r="R25" s="14"/>
      <c r="S25" s="14"/>
      <c r="T25" s="14"/>
      <c r="U25" s="14"/>
      <c r="V25" s="14"/>
    </row>
    <row r="26" spans="2:22" ht="6.75" customHeight="1" x14ac:dyDescent="0.35">
      <c r="B26" s="8"/>
      <c r="C26" s="46"/>
      <c r="D26"/>
      <c r="E26" s="3"/>
      <c r="F26"/>
      <c r="G26" s="23"/>
      <c r="H26"/>
      <c r="I26" s="35"/>
      <c r="J26"/>
      <c r="K26" s="34"/>
      <c r="L26"/>
      <c r="M26" s="4"/>
      <c r="N26" s="4"/>
      <c r="O26" s="37"/>
      <c r="P26" s="10"/>
    </row>
    <row r="27" spans="2:22" ht="409.6" customHeight="1" x14ac:dyDescent="0.2">
      <c r="B27" s="8"/>
      <c r="C27" s="48" t="s">
        <v>23</v>
      </c>
      <c r="D27" s="1"/>
      <c r="E27" s="55" t="e">
        <f>+IF(Hoja1!$N$26&gt;=0.5,"Si","No")</f>
        <v>#REF!</v>
      </c>
      <c r="F27"/>
      <c r="G27" s="54" t="e">
        <f>+Hoja1!N26</f>
        <v>#REF!</v>
      </c>
      <c r="H27"/>
      <c r="I27" s="74" t="s">
        <v>150</v>
      </c>
      <c r="J27"/>
      <c r="K27" s="56">
        <v>0.91</v>
      </c>
      <c r="L27" s="25"/>
      <c r="M27" s="70" t="s">
        <v>142</v>
      </c>
      <c r="N27" s="32"/>
      <c r="O27" s="57" t="e">
        <f>G27-K27</f>
        <v>#REF!</v>
      </c>
      <c r="P27" s="10"/>
    </row>
    <row r="28" spans="2:22" ht="6.75" customHeight="1" x14ac:dyDescent="0.35">
      <c r="B28" s="8"/>
      <c r="C28" s="46"/>
      <c r="D28"/>
      <c r="E28" s="3"/>
      <c r="F28"/>
      <c r="G28" s="23"/>
      <c r="H28"/>
      <c r="I28" s="35"/>
      <c r="J28"/>
      <c r="K28" s="34"/>
      <c r="L28"/>
      <c r="M28" s="4"/>
      <c r="N28" s="4"/>
      <c r="O28" s="37"/>
      <c r="P28" s="10"/>
    </row>
    <row r="29" spans="2:22" ht="409.6" customHeight="1" x14ac:dyDescent="0.2">
      <c r="B29" s="8"/>
      <c r="C29" s="49" t="s">
        <v>24</v>
      </c>
      <c r="D29" s="1"/>
      <c r="E29" s="55" t="e">
        <f>+IF(Hoja1!$N$43&gt;=0.5,"Si","No")</f>
        <v>#REF!</v>
      </c>
      <c r="F29"/>
      <c r="G29" s="54" t="e">
        <f>+Hoja1!N43</f>
        <v>#REF!</v>
      </c>
      <c r="H29"/>
      <c r="I29" s="74" t="s">
        <v>149</v>
      </c>
      <c r="J29"/>
      <c r="K29" s="56">
        <v>0.79</v>
      </c>
      <c r="L29" s="25"/>
      <c r="M29" s="70" t="s">
        <v>143</v>
      </c>
      <c r="N29" s="32"/>
      <c r="O29" s="57" t="e">
        <f>G29-K29</f>
        <v>#REF!</v>
      </c>
      <c r="P29" s="10"/>
    </row>
    <row r="30" spans="2:22" ht="6.75" customHeight="1" x14ac:dyDescent="0.35">
      <c r="B30" s="8"/>
      <c r="C30" s="46"/>
      <c r="D30"/>
      <c r="E30" s="3"/>
      <c r="F30"/>
      <c r="G30" s="23"/>
      <c r="H30"/>
      <c r="I30" s="35"/>
      <c r="J30"/>
      <c r="K30" s="34"/>
      <c r="L30"/>
      <c r="M30" s="4"/>
      <c r="N30" s="4"/>
      <c r="O30" s="37"/>
      <c r="P30" s="10"/>
    </row>
    <row r="31" spans="2:22" ht="409.5" customHeight="1" x14ac:dyDescent="0.2">
      <c r="B31" s="8"/>
      <c r="C31" s="50" t="s">
        <v>25</v>
      </c>
      <c r="D31" s="1"/>
      <c r="E31" s="55" t="e">
        <f>+IF(Hoja1!$N$55&gt;=0.5,"Si","No")</f>
        <v>#REF!</v>
      </c>
      <c r="F31"/>
      <c r="G31" s="54" t="e">
        <f>+Hoja1!N55</f>
        <v>#REF!</v>
      </c>
      <c r="H31"/>
      <c r="I31" s="72" t="s">
        <v>148</v>
      </c>
      <c r="J31"/>
      <c r="K31" s="56">
        <v>0.88</v>
      </c>
      <c r="L31" s="25"/>
      <c r="M31" s="70" t="s">
        <v>144</v>
      </c>
      <c r="N31" s="32"/>
      <c r="O31" s="57" t="e">
        <f>G31-K31</f>
        <v>#REF!</v>
      </c>
      <c r="P31" s="10"/>
    </row>
    <row r="32" spans="2:22" ht="6.75" customHeight="1" x14ac:dyDescent="0.35">
      <c r="B32" s="8"/>
      <c r="C32" s="46"/>
      <c r="D32"/>
      <c r="E32" s="3"/>
      <c r="F32"/>
      <c r="G32" s="23"/>
      <c r="H32"/>
      <c r="I32" s="35"/>
      <c r="J32"/>
      <c r="K32" s="34"/>
      <c r="L32"/>
      <c r="M32" s="4"/>
      <c r="N32" s="4"/>
      <c r="O32" s="37"/>
      <c r="P32" s="10"/>
    </row>
    <row r="33" spans="2:16" ht="409.6" customHeight="1" thickBot="1" x14ac:dyDescent="0.25">
      <c r="B33" s="8"/>
      <c r="C33" s="51" t="s">
        <v>26</v>
      </c>
      <c r="D33" s="1"/>
      <c r="E33" s="55" t="e">
        <f>+IF(Hoja1!$N$69&gt;=0.5,"Si","No")</f>
        <v>#REF!</v>
      </c>
      <c r="F33"/>
      <c r="G33" s="54" t="e">
        <f>+Hoja1!N69</f>
        <v>#REF!</v>
      </c>
      <c r="H33"/>
      <c r="I33" s="75" t="s">
        <v>147</v>
      </c>
      <c r="J33"/>
      <c r="K33" s="56">
        <v>0.79</v>
      </c>
      <c r="L33" s="25"/>
      <c r="M33" s="71" t="s">
        <v>145</v>
      </c>
      <c r="N33" s="32"/>
      <c r="O33" s="57" t="e">
        <f>G33-K33</f>
        <v>#REF!</v>
      </c>
      <c r="P33" s="10"/>
    </row>
    <row r="34" spans="2:16" ht="15.75" x14ac:dyDescent="0.2">
      <c r="B34" s="8"/>
      <c r="C34" s="13"/>
      <c r="D34" s="13"/>
      <c r="E34" s="15"/>
      <c r="M34" s="16"/>
      <c r="N34" s="16"/>
      <c r="O34" s="16"/>
      <c r="P34" s="10"/>
    </row>
    <row r="35" spans="2:16" ht="15.75" x14ac:dyDescent="0.2">
      <c r="B35" s="8"/>
      <c r="C35" s="17"/>
      <c r="D35" s="13"/>
      <c r="E35" s="15"/>
      <c r="M35" s="16"/>
      <c r="N35" s="16"/>
      <c r="O35" s="16"/>
      <c r="P35" s="10"/>
    </row>
    <row r="36" spans="2:16" x14ac:dyDescent="0.2">
      <c r="B36" s="8"/>
      <c r="C36" s="18"/>
      <c r="P36" s="10"/>
    </row>
    <row r="37" spans="2:16" ht="13.5" thickBot="1" x14ac:dyDescent="0.25">
      <c r="B37" s="19"/>
      <c r="C37" s="20"/>
      <c r="D37" s="20"/>
      <c r="E37" s="20"/>
      <c r="F37" s="20"/>
      <c r="G37" s="20"/>
      <c r="H37" s="20"/>
      <c r="I37" s="20"/>
      <c r="J37" s="20"/>
      <c r="K37" s="20"/>
      <c r="L37" s="20"/>
      <c r="M37" s="20"/>
      <c r="N37" s="20"/>
      <c r="O37" s="20"/>
      <c r="P37" s="21"/>
    </row>
    <row r="38" spans="2:16" ht="13.5" thickTop="1" x14ac:dyDescent="0.2"/>
  </sheetData>
  <sheetProtection password="D72A" sheet="1" objects="1" scenarios="1" formatCells="0" formatColumns="0" formatRows="0"/>
  <mergeCells count="11">
    <mergeCell ref="F3:M4"/>
    <mergeCell ref="F5:M5"/>
    <mergeCell ref="E3:E4"/>
    <mergeCell ref="C20:D20"/>
    <mergeCell ref="I7:K7"/>
    <mergeCell ref="C21:D21"/>
    <mergeCell ref="C17:M17"/>
    <mergeCell ref="C19:D19"/>
    <mergeCell ref="F19:M19"/>
    <mergeCell ref="F20:M20"/>
    <mergeCell ref="F21:M21"/>
  </mergeCells>
  <conditionalFormatting sqref="G25 G27 G29 G31 G33">
    <cfRule type="cellIs" dxfId="53" priority="25" operator="between">
      <formula>0.76</formula>
      <formula>1</formula>
    </cfRule>
    <cfRule type="cellIs" dxfId="52" priority="26" operator="between">
      <formula>0.51</formula>
      <formula>0.75</formula>
    </cfRule>
    <cfRule type="cellIs" dxfId="51" priority="27" operator="between">
      <formula>0.26</formula>
      <formula>0.5</formula>
    </cfRule>
    <cfRule type="cellIs" dxfId="50" priority="28" operator="between">
      <formula>0</formula>
      <formula>#REF!</formula>
    </cfRule>
  </conditionalFormatting>
  <conditionalFormatting sqref="K25">
    <cfRule type="cellIs" dxfId="49" priority="17" operator="between">
      <formula>0.76</formula>
      <formula>1</formula>
    </cfRule>
    <cfRule type="cellIs" dxfId="48" priority="18" operator="between">
      <formula>0.51</formula>
      <formula>0.75</formula>
    </cfRule>
    <cfRule type="cellIs" dxfId="47" priority="19" operator="between">
      <formula>0.26</formula>
      <formula>0.5</formula>
    </cfRule>
    <cfRule type="cellIs" dxfId="46" priority="20" operator="between">
      <formula>0</formula>
      <formula>#REF!</formula>
    </cfRule>
  </conditionalFormatting>
  <conditionalFormatting sqref="K27">
    <cfRule type="cellIs" dxfId="45" priority="13" operator="between">
      <formula>0.76</formula>
      <formula>1</formula>
    </cfRule>
    <cfRule type="cellIs" dxfId="44" priority="14" operator="between">
      <formula>0.51</formula>
      <formula>0.75</formula>
    </cfRule>
    <cfRule type="cellIs" dxfId="43" priority="15" operator="between">
      <formula>0.26</formula>
      <formula>0.5</formula>
    </cfRule>
    <cfRule type="cellIs" dxfId="42" priority="16" operator="between">
      <formula>0</formula>
      <formula>#REF!</formula>
    </cfRule>
  </conditionalFormatting>
  <conditionalFormatting sqref="K29">
    <cfRule type="cellIs" dxfId="41" priority="9" operator="between">
      <formula>0.76</formula>
      <formula>1</formula>
    </cfRule>
    <cfRule type="cellIs" dxfId="40" priority="10" operator="between">
      <formula>0.51</formula>
      <formula>0.75</formula>
    </cfRule>
    <cfRule type="cellIs" dxfId="39" priority="11" operator="between">
      <formula>0.26</formula>
      <formula>0.5</formula>
    </cfRule>
    <cfRule type="cellIs" dxfId="38" priority="12" operator="between">
      <formula>0</formula>
      <formula>#REF!</formula>
    </cfRule>
  </conditionalFormatting>
  <conditionalFormatting sqref="K31">
    <cfRule type="cellIs" dxfId="37" priority="5" operator="between">
      <formula>0.76</formula>
      <formula>1</formula>
    </cfRule>
    <cfRule type="cellIs" dxfId="36" priority="6" operator="between">
      <formula>0.51</formula>
      <formula>0.75</formula>
    </cfRule>
    <cfRule type="cellIs" dxfId="35" priority="7" operator="between">
      <formula>0.26</formula>
      <formula>0.5</formula>
    </cfRule>
    <cfRule type="cellIs" dxfId="34" priority="8" operator="between">
      <formula>0</formula>
      <formula>#REF!</formula>
    </cfRule>
  </conditionalFormatting>
  <conditionalFormatting sqref="K33">
    <cfRule type="cellIs" dxfId="33" priority="1" operator="between">
      <formula>0.76</formula>
      <formula>1</formula>
    </cfRule>
    <cfRule type="cellIs" dxfId="32" priority="2" operator="between">
      <formula>0.51</formula>
      <formula>0.75</formula>
    </cfRule>
    <cfRule type="cellIs" dxfId="31" priority="3" operator="between">
      <formula>0.26</formula>
      <formula>0.5</formula>
    </cfRule>
    <cfRule type="cellIs" dxfId="30" priority="4" operator="between">
      <formula>0</formula>
      <formula>#REF!</formula>
    </cfRule>
  </conditionalFormatting>
  <conditionalFormatting sqref="M7">
    <cfRule type="cellIs" priority="21" operator="between">
      <formula>0.76</formula>
      <formula>1</formula>
    </cfRule>
    <cfRule type="cellIs" dxfId="29" priority="22" operator="between">
      <formula>0.51</formula>
      <formula>0.75</formula>
    </cfRule>
    <cfRule type="cellIs" dxfId="28" priority="23" operator="between">
      <formula>0.26</formula>
      <formula>0.5</formula>
    </cfRule>
    <cfRule type="cellIs" dxfId="27" priority="24" operator="between">
      <formula>0</formula>
      <formula>0.25</formula>
    </cfRule>
  </conditionalFormatting>
  <dataValidations count="4">
    <dataValidation allowBlank="1" showInputMessage="1" showErrorMessage="1" prompt="Celda formulada, información proveniente de la pestaña de deficiencias." sqref="E23" xr:uid="{00000000-0002-0000-0800-000000000000}"/>
    <dataValidation type="list" allowBlank="1" showInputMessage="1" showErrorMessage="1" sqref="N19:O19" xr:uid="{00000000-0002-0000-0800-000001000000}">
      <formula1>"Si,No"</formula1>
    </dataValidation>
    <dataValidation type="list" allowBlank="1" showInputMessage="1" showErrorMessage="1" sqref="N20:O20 E20:E21" xr:uid="{00000000-0002-0000-0800-000002000000}">
      <formula1>"Si, No"</formula1>
    </dataValidation>
    <dataValidation type="list" allowBlank="1" showInputMessage="1" showErrorMessage="1" sqref="E19" xr:uid="{00000000-0002-0000-0800-000003000000}">
      <formula1>"Si,No,En proceso"</formula1>
    </dataValidation>
  </dataValidations>
  <pageMargins left="0.7" right="0.7" top="0.75" bottom="0.75" header="0.3" footer="0.3"/>
  <pageSetup orientation="portrait" verticalDpi="300" r:id="rId1"/>
  <ignoredErrors>
    <ignoredError sqref="O25 O27 O29 O31 O33"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C5DD1-D6D4-4BA7-A030-C3713B588C5B}">
  <dimension ref="B1:V38"/>
  <sheetViews>
    <sheetView zoomScale="70" zoomScaleNormal="70" workbookViewId="0"/>
  </sheetViews>
  <sheetFormatPr baseColWidth="10" defaultColWidth="11.42578125" defaultRowHeight="12.75" x14ac:dyDescent="0.2"/>
  <cols>
    <col min="1" max="1" width="3.140625" style="9" customWidth="1"/>
    <col min="2" max="2" width="3.42578125" style="9" customWidth="1"/>
    <col min="3" max="3" width="35.5703125" style="9" customWidth="1"/>
    <col min="4" max="4" width="2.5703125" style="9" customWidth="1"/>
    <col min="5" max="5" width="38.7109375" style="9" customWidth="1"/>
    <col min="6" max="6" width="10.85546875" style="9" customWidth="1"/>
    <col min="7" max="7" width="23.42578125" style="9" customWidth="1"/>
    <col min="8" max="8" width="7.5703125" style="9" customWidth="1"/>
    <col min="9" max="9" width="255.42578125" style="9" customWidth="1"/>
    <col min="10" max="10" width="5.85546875" style="9" customWidth="1"/>
    <col min="11" max="11" width="28.140625" style="9" customWidth="1"/>
    <col min="12" max="12" width="4.28515625" style="9" customWidth="1"/>
    <col min="13" max="13" width="184.85546875" style="9" customWidth="1"/>
    <col min="14" max="14" width="5.85546875" style="9" customWidth="1"/>
    <col min="15" max="15" width="24.85546875" style="9" customWidth="1"/>
    <col min="16" max="16" width="7" style="9" customWidth="1"/>
    <col min="17" max="16384" width="11.42578125" style="9"/>
  </cols>
  <sheetData>
    <row r="1" spans="2:16" ht="13.5" thickBot="1" x14ac:dyDescent="0.25"/>
    <row r="2" spans="2:16" ht="18" customHeight="1" thickTop="1" x14ac:dyDescent="0.2">
      <c r="B2" s="5"/>
      <c r="C2" s="6"/>
      <c r="D2" s="6"/>
      <c r="E2" s="6"/>
      <c r="F2" s="6"/>
      <c r="G2" s="6"/>
      <c r="H2" s="6"/>
      <c r="I2" s="6"/>
      <c r="J2" s="6"/>
      <c r="K2" s="6"/>
      <c r="L2" s="6"/>
      <c r="M2" s="6"/>
      <c r="N2" s="6"/>
      <c r="O2" s="6"/>
      <c r="P2" s="7"/>
    </row>
    <row r="3" spans="2:16" ht="18" customHeight="1" x14ac:dyDescent="0.3">
      <c r="B3" s="8"/>
      <c r="E3" s="87" t="s">
        <v>9</v>
      </c>
      <c r="F3" s="86" t="s">
        <v>146</v>
      </c>
      <c r="G3" s="86"/>
      <c r="H3" s="86"/>
      <c r="I3" s="86"/>
      <c r="J3" s="86"/>
      <c r="K3" s="86"/>
      <c r="L3" s="86"/>
      <c r="M3" s="86"/>
      <c r="N3" s="64"/>
      <c r="O3" s="64"/>
      <c r="P3" s="10"/>
    </row>
    <row r="4" spans="2:16" ht="18" customHeight="1" x14ac:dyDescent="0.3">
      <c r="B4" s="8"/>
      <c r="E4" s="88"/>
      <c r="F4" s="86"/>
      <c r="G4" s="86"/>
      <c r="H4" s="86"/>
      <c r="I4" s="86"/>
      <c r="J4" s="86"/>
      <c r="K4" s="86"/>
      <c r="L4" s="86"/>
      <c r="M4" s="86"/>
      <c r="N4" s="64"/>
      <c r="O4" s="64"/>
      <c r="P4" s="10"/>
    </row>
    <row r="5" spans="2:16" ht="41.25" customHeight="1" x14ac:dyDescent="0.3">
      <c r="B5" s="8"/>
      <c r="E5" s="52" t="s">
        <v>10</v>
      </c>
      <c r="F5" s="92" t="s">
        <v>156</v>
      </c>
      <c r="G5" s="93"/>
      <c r="H5" s="93"/>
      <c r="I5" s="93"/>
      <c r="J5" s="93"/>
      <c r="K5" s="93"/>
      <c r="L5" s="93"/>
      <c r="M5" s="94"/>
      <c r="N5" s="65"/>
      <c r="O5" s="65"/>
      <c r="P5" s="10"/>
    </row>
    <row r="6" spans="2:16" ht="18" customHeight="1" thickBot="1" x14ac:dyDescent="0.35">
      <c r="B6" s="8"/>
      <c r="E6" s="28"/>
      <c r="F6" s="65"/>
      <c r="G6" s="65"/>
      <c r="H6" s="65"/>
      <c r="I6" s="65"/>
      <c r="J6" s="65"/>
      <c r="K6" s="65"/>
      <c r="L6" s="65"/>
      <c r="P6" s="10"/>
    </row>
    <row r="7" spans="2:16" ht="93" customHeight="1" thickBot="1" x14ac:dyDescent="0.25">
      <c r="B7" s="8"/>
      <c r="I7" s="89" t="s">
        <v>11</v>
      </c>
      <c r="J7" s="90"/>
      <c r="K7" s="91"/>
      <c r="M7" s="53" t="e">
        <f>+AVERAGE(G25,G27,G29,G31,G33)</f>
        <v>#REF!</v>
      </c>
      <c r="N7" s="38"/>
      <c r="O7" s="38"/>
      <c r="P7" s="10"/>
    </row>
    <row r="8" spans="2:16" ht="18" customHeight="1" x14ac:dyDescent="0.25">
      <c r="B8" s="8"/>
      <c r="M8" s="29"/>
      <c r="N8" s="29"/>
      <c r="O8" s="29"/>
      <c r="P8" s="10"/>
    </row>
    <row r="9" spans="2:16" ht="18" customHeight="1" x14ac:dyDescent="0.2">
      <c r="B9" s="8"/>
      <c r="P9" s="10"/>
    </row>
    <row r="10" spans="2:16" x14ac:dyDescent="0.2">
      <c r="B10" s="8"/>
      <c r="P10" s="10"/>
    </row>
    <row r="11" spans="2:16" x14ac:dyDescent="0.2">
      <c r="B11" s="8"/>
      <c r="P11" s="10"/>
    </row>
    <row r="12" spans="2:16" x14ac:dyDescent="0.2">
      <c r="B12" s="8"/>
      <c r="P12" s="10"/>
    </row>
    <row r="13" spans="2:16" x14ac:dyDescent="0.2">
      <c r="B13" s="8"/>
      <c r="P13" s="10"/>
    </row>
    <row r="14" spans="2:16" x14ac:dyDescent="0.2">
      <c r="B14" s="8"/>
      <c r="P14" s="10"/>
    </row>
    <row r="15" spans="2:16" x14ac:dyDescent="0.2">
      <c r="B15" s="8"/>
      <c r="P15" s="10"/>
    </row>
    <row r="16" spans="2:16" x14ac:dyDescent="0.2">
      <c r="B16" s="8"/>
      <c r="P16" s="10"/>
    </row>
    <row r="17" spans="2:22" ht="23.25" x14ac:dyDescent="0.2">
      <c r="B17" s="8"/>
      <c r="C17" s="78" t="s">
        <v>12</v>
      </c>
      <c r="D17" s="79"/>
      <c r="E17" s="79"/>
      <c r="F17" s="79"/>
      <c r="G17" s="79"/>
      <c r="H17" s="79"/>
      <c r="I17" s="79"/>
      <c r="J17" s="79"/>
      <c r="K17" s="79"/>
      <c r="L17" s="79"/>
      <c r="M17" s="80"/>
      <c r="N17" s="39"/>
      <c r="O17" s="39"/>
      <c r="P17" s="10"/>
    </row>
    <row r="18" spans="2:22" ht="15.75" customHeight="1" x14ac:dyDescent="0.2">
      <c r="B18" s="8"/>
      <c r="C18" s="11"/>
      <c r="D18" s="11"/>
      <c r="E18" s="11"/>
      <c r="F18" s="11"/>
      <c r="G18" s="11"/>
      <c r="H18" s="11"/>
      <c r="I18" s="11"/>
      <c r="J18" s="11"/>
      <c r="K18" s="11"/>
      <c r="L18" s="11"/>
      <c r="M18" s="11"/>
      <c r="N18" s="15"/>
      <c r="O18" s="15"/>
      <c r="P18" s="10"/>
    </row>
    <row r="19" spans="2:22" ht="258.75" customHeight="1" x14ac:dyDescent="0.2">
      <c r="B19" s="8"/>
      <c r="C19" s="81" t="s">
        <v>13</v>
      </c>
      <c r="D19" s="82"/>
      <c r="E19" s="58" t="s">
        <v>16</v>
      </c>
      <c r="F19" s="83" t="s">
        <v>157</v>
      </c>
      <c r="G19" s="84"/>
      <c r="H19" s="84"/>
      <c r="I19" s="84"/>
      <c r="J19" s="84"/>
      <c r="K19" s="84"/>
      <c r="L19" s="84"/>
      <c r="M19" s="85"/>
      <c r="N19" s="31"/>
      <c r="O19" s="31"/>
      <c r="P19" s="10"/>
    </row>
    <row r="20" spans="2:22" ht="369" customHeight="1" x14ac:dyDescent="0.2">
      <c r="B20" s="8"/>
      <c r="C20" s="81" t="s">
        <v>14</v>
      </c>
      <c r="D20" s="82"/>
      <c r="E20" s="58" t="s">
        <v>16</v>
      </c>
      <c r="F20" s="83" t="s">
        <v>158</v>
      </c>
      <c r="G20" s="84"/>
      <c r="H20" s="84"/>
      <c r="I20" s="84"/>
      <c r="J20" s="84"/>
      <c r="K20" s="84"/>
      <c r="L20" s="84"/>
      <c r="M20" s="85"/>
      <c r="N20" s="31"/>
      <c r="O20" s="31"/>
      <c r="P20" s="10"/>
    </row>
    <row r="21" spans="2:22" ht="162" customHeight="1" x14ac:dyDescent="0.2">
      <c r="B21" s="8"/>
      <c r="C21" s="76" t="s">
        <v>15</v>
      </c>
      <c r="D21" s="77"/>
      <c r="E21" s="58" t="s">
        <v>16</v>
      </c>
      <c r="F21" s="83" t="s">
        <v>152</v>
      </c>
      <c r="G21" s="84"/>
      <c r="H21" s="84"/>
      <c r="I21" s="84"/>
      <c r="J21" s="84"/>
      <c r="K21" s="84"/>
      <c r="L21" s="84"/>
      <c r="M21" s="85"/>
      <c r="N21" s="31"/>
      <c r="O21" s="31"/>
      <c r="P21" s="10"/>
    </row>
    <row r="22" spans="2:22" ht="66" customHeight="1" thickBot="1" x14ac:dyDescent="0.25">
      <c r="B22" s="8"/>
      <c r="G22" s="30"/>
      <c r="P22" s="10"/>
    </row>
    <row r="23" spans="2:22" ht="102.75" customHeight="1" thickBot="1" x14ac:dyDescent="0.25">
      <c r="B23" s="8"/>
      <c r="C23" s="45" t="s">
        <v>4</v>
      </c>
      <c r="D23" s="2"/>
      <c r="E23" s="36" t="s">
        <v>17</v>
      </c>
      <c r="F23" s="2"/>
      <c r="G23" s="36" t="s">
        <v>18</v>
      </c>
      <c r="H23" s="2"/>
      <c r="I23" s="41" t="s">
        <v>19</v>
      </c>
      <c r="J23" s="27"/>
      <c r="K23" s="42" t="s">
        <v>20</v>
      </c>
      <c r="L23" s="27"/>
      <c r="M23" s="43" t="s">
        <v>21</v>
      </c>
      <c r="N23" s="27"/>
      <c r="O23" s="44" t="s">
        <v>22</v>
      </c>
      <c r="P23" s="10"/>
      <c r="Q23" s="22"/>
    </row>
    <row r="24" spans="2:22" ht="6.75" customHeight="1" x14ac:dyDescent="0.35">
      <c r="B24" s="8"/>
      <c r="C24" s="46"/>
      <c r="D24"/>
      <c r="E24"/>
      <c r="F24"/>
      <c r="G24"/>
      <c r="H24"/>
      <c r="I24" s="34"/>
      <c r="J24"/>
      <c r="K24" s="34"/>
      <c r="L24"/>
      <c r="M24"/>
      <c r="N24"/>
      <c r="O24"/>
      <c r="P24" s="10"/>
    </row>
    <row r="25" spans="2:22" ht="409.6" customHeight="1" x14ac:dyDescent="0.2">
      <c r="B25" s="8"/>
      <c r="C25" s="47" t="s">
        <v>3</v>
      </c>
      <c r="D25" s="1"/>
      <c r="E25" s="55" t="e">
        <f>+IF([23]Hoja1!$N$2&gt;=0.5,"Si","No")</f>
        <v>#REF!</v>
      </c>
      <c r="F25" s="26"/>
      <c r="G25" s="54" t="e">
        <f>+[23]Hoja1!N2</f>
        <v>#REF!</v>
      </c>
      <c r="H25" s="26"/>
      <c r="I25" s="73" t="s">
        <v>159</v>
      </c>
      <c r="J25" s="33"/>
      <c r="K25" s="56">
        <v>0.88</v>
      </c>
      <c r="L25" s="24"/>
      <c r="M25" s="69" t="s">
        <v>141</v>
      </c>
      <c r="N25" s="32"/>
      <c r="O25" s="57" t="e">
        <f>G25-K25</f>
        <v>#REF!</v>
      </c>
      <c r="P25" s="12"/>
      <c r="Q25" s="14"/>
      <c r="R25" s="14"/>
      <c r="S25" s="14"/>
      <c r="T25" s="14"/>
      <c r="U25" s="14"/>
      <c r="V25" s="14"/>
    </row>
    <row r="26" spans="2:22" ht="6.75" customHeight="1" x14ac:dyDescent="0.35">
      <c r="B26" s="8"/>
      <c r="C26" s="46"/>
      <c r="D26"/>
      <c r="E26" s="3"/>
      <c r="F26"/>
      <c r="G26" s="23"/>
      <c r="H26"/>
      <c r="I26" s="35"/>
      <c r="J26"/>
      <c r="K26" s="34"/>
      <c r="L26"/>
      <c r="M26" s="4"/>
      <c r="N26" s="4"/>
      <c r="O26" s="37"/>
      <c r="P26" s="10"/>
    </row>
    <row r="27" spans="2:22" ht="409.6" customHeight="1" x14ac:dyDescent="0.2">
      <c r="B27" s="8"/>
      <c r="C27" s="48" t="s">
        <v>23</v>
      </c>
      <c r="D27" s="1"/>
      <c r="E27" s="55" t="e">
        <f>+IF([23]Hoja1!$N$26&gt;=0.5,"Si","No")</f>
        <v>#REF!</v>
      </c>
      <c r="F27"/>
      <c r="G27" s="54" t="e">
        <f>+[23]Hoja1!N26</f>
        <v>#REF!</v>
      </c>
      <c r="H27"/>
      <c r="I27" s="74" t="s">
        <v>160</v>
      </c>
      <c r="J27"/>
      <c r="K27" s="56">
        <v>0.91</v>
      </c>
      <c r="L27" s="25"/>
      <c r="M27" s="70" t="s">
        <v>142</v>
      </c>
      <c r="N27" s="32"/>
      <c r="O27" s="57" t="e">
        <f>G27-K27</f>
        <v>#REF!</v>
      </c>
      <c r="P27" s="10"/>
    </row>
    <row r="28" spans="2:22" ht="6.75" customHeight="1" x14ac:dyDescent="0.35">
      <c r="B28" s="8"/>
      <c r="C28" s="46"/>
      <c r="D28"/>
      <c r="E28" s="3"/>
      <c r="F28"/>
      <c r="G28" s="23"/>
      <c r="H28"/>
      <c r="I28" s="35"/>
      <c r="J28"/>
      <c r="K28" s="34"/>
      <c r="L28"/>
      <c r="M28" s="4"/>
      <c r="N28" s="4"/>
      <c r="O28" s="37"/>
      <c r="P28" s="10"/>
    </row>
    <row r="29" spans="2:22" ht="409.6" customHeight="1" x14ac:dyDescent="0.2">
      <c r="B29" s="8"/>
      <c r="C29" s="49" t="s">
        <v>24</v>
      </c>
      <c r="D29" s="1"/>
      <c r="E29" s="55" t="e">
        <f>+IF([23]Hoja1!$N$43&gt;=0.5,"Si","No")</f>
        <v>#REF!</v>
      </c>
      <c r="F29"/>
      <c r="G29" s="54" t="e">
        <f>+[23]Hoja1!N43</f>
        <v>#REF!</v>
      </c>
      <c r="H29"/>
      <c r="I29" s="74" t="s">
        <v>161</v>
      </c>
      <c r="J29"/>
      <c r="K29" s="56">
        <v>0.79</v>
      </c>
      <c r="L29" s="25"/>
      <c r="M29" s="70" t="s">
        <v>143</v>
      </c>
      <c r="N29" s="32"/>
      <c r="O29" s="57" t="e">
        <f>G29-K29</f>
        <v>#REF!</v>
      </c>
      <c r="P29" s="10"/>
    </row>
    <row r="30" spans="2:22" ht="6.75" customHeight="1" x14ac:dyDescent="0.35">
      <c r="B30" s="8"/>
      <c r="C30" s="46"/>
      <c r="D30"/>
      <c r="E30" s="3"/>
      <c r="F30"/>
      <c r="G30" s="23"/>
      <c r="H30"/>
      <c r="I30" s="35"/>
      <c r="J30"/>
      <c r="K30" s="34"/>
      <c r="L30"/>
      <c r="M30" s="4"/>
      <c r="N30" s="4"/>
      <c r="O30" s="37"/>
      <c r="P30" s="10"/>
    </row>
    <row r="31" spans="2:22" ht="324" customHeight="1" x14ac:dyDescent="0.2">
      <c r="B31" s="8"/>
      <c r="C31" s="50" t="s">
        <v>25</v>
      </c>
      <c r="D31" s="1"/>
      <c r="E31" s="55" t="e">
        <f>+IF([23]Hoja1!$N$55&gt;=0.5,"Si","No")</f>
        <v>#REF!</v>
      </c>
      <c r="F31"/>
      <c r="G31" s="54" t="e">
        <f>+[23]Hoja1!N55</f>
        <v>#REF!</v>
      </c>
      <c r="H31"/>
      <c r="I31" s="72" t="s">
        <v>162</v>
      </c>
      <c r="J31"/>
      <c r="K31" s="56">
        <v>0.88</v>
      </c>
      <c r="L31" s="25"/>
      <c r="M31" s="70" t="s">
        <v>144</v>
      </c>
      <c r="N31" s="32"/>
      <c r="O31" s="57" t="e">
        <f>G31-K31</f>
        <v>#REF!</v>
      </c>
      <c r="P31" s="10"/>
    </row>
    <row r="32" spans="2:22" ht="6.75" customHeight="1" x14ac:dyDescent="0.35">
      <c r="B32" s="8"/>
      <c r="C32" s="46"/>
      <c r="D32"/>
      <c r="E32" s="3"/>
      <c r="F32"/>
      <c r="G32" s="23"/>
      <c r="H32"/>
      <c r="I32" s="35"/>
      <c r="J32"/>
      <c r="K32" s="34"/>
      <c r="L32"/>
      <c r="M32" s="4"/>
      <c r="N32" s="4"/>
      <c r="O32" s="37"/>
      <c r="P32" s="10"/>
    </row>
    <row r="33" spans="2:16" ht="409.5" customHeight="1" thickBot="1" x14ac:dyDescent="0.25">
      <c r="B33" s="8"/>
      <c r="C33" s="51" t="s">
        <v>26</v>
      </c>
      <c r="D33" s="1"/>
      <c r="E33" s="55" t="e">
        <f>+IF([23]Hoja1!$N$69&gt;=0.5,"Si","No")</f>
        <v>#REF!</v>
      </c>
      <c r="F33"/>
      <c r="G33" s="54" t="e">
        <f>+[23]Hoja1!N69</f>
        <v>#REF!</v>
      </c>
      <c r="H33"/>
      <c r="I33" s="75" t="s">
        <v>163</v>
      </c>
      <c r="J33"/>
      <c r="K33" s="56">
        <v>0.79</v>
      </c>
      <c r="L33" s="25"/>
      <c r="M33" s="71" t="s">
        <v>145</v>
      </c>
      <c r="N33" s="32"/>
      <c r="O33" s="57" t="e">
        <f>G33-K33</f>
        <v>#REF!</v>
      </c>
      <c r="P33" s="10"/>
    </row>
    <row r="34" spans="2:16" ht="15.75" x14ac:dyDescent="0.2">
      <c r="B34" s="8"/>
      <c r="C34" s="13"/>
      <c r="D34" s="13"/>
      <c r="E34" s="15"/>
      <c r="M34" s="16"/>
      <c r="N34" s="16"/>
      <c r="O34" s="16"/>
      <c r="P34" s="10"/>
    </row>
    <row r="35" spans="2:16" ht="15.75" x14ac:dyDescent="0.2">
      <c r="B35" s="8"/>
      <c r="C35" s="17"/>
      <c r="D35" s="13"/>
      <c r="E35" s="15"/>
      <c r="M35" s="16"/>
      <c r="N35" s="16"/>
      <c r="O35" s="16"/>
      <c r="P35" s="10"/>
    </row>
    <row r="36" spans="2:16" x14ac:dyDescent="0.2">
      <c r="B36" s="8"/>
      <c r="C36" s="18"/>
      <c r="P36" s="10"/>
    </row>
    <row r="37" spans="2:16" ht="13.5" thickBot="1" x14ac:dyDescent="0.25">
      <c r="B37" s="19"/>
      <c r="C37" s="20"/>
      <c r="D37" s="20"/>
      <c r="E37" s="20"/>
      <c r="F37" s="20"/>
      <c r="G37" s="20"/>
      <c r="H37" s="20"/>
      <c r="I37" s="20"/>
      <c r="J37" s="20"/>
      <c r="K37" s="20"/>
      <c r="L37" s="20"/>
      <c r="M37" s="20"/>
      <c r="N37" s="20"/>
      <c r="O37" s="20"/>
      <c r="P37" s="21"/>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fRule type="cellIs" dxfId="23" priority="28" operator="between">
      <formula>0</formula>
      <formula>#REF!</formula>
    </cfRule>
  </conditionalFormatting>
  <conditionalFormatting sqref="K25">
    <cfRule type="cellIs" dxfId="22" priority="17" operator="between">
      <formula>0.76</formula>
      <formula>1</formula>
    </cfRule>
    <cfRule type="cellIs" dxfId="21" priority="18" operator="between">
      <formula>0.51</formula>
      <formula>0.75</formula>
    </cfRule>
    <cfRule type="cellIs" dxfId="20" priority="19" operator="between">
      <formula>0.26</formula>
      <formula>0.5</formula>
    </cfRule>
    <cfRule type="cellIs" dxfId="19" priority="20" operator="between">
      <formula>0</formula>
      <formula>#REF!</formula>
    </cfRule>
  </conditionalFormatting>
  <conditionalFormatting sqref="K27">
    <cfRule type="cellIs" dxfId="18" priority="13" operator="between">
      <formula>0.76</formula>
      <formula>1</formula>
    </cfRule>
    <cfRule type="cellIs" dxfId="17" priority="14" operator="between">
      <formula>0.51</formula>
      <formula>0.75</formula>
    </cfRule>
    <cfRule type="cellIs" dxfId="16" priority="15" operator="between">
      <formula>0.26</formula>
      <formula>0.5</formula>
    </cfRule>
    <cfRule type="cellIs" dxfId="15" priority="16" operator="between">
      <formula>0</formula>
      <formula>#REF!</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fRule type="cellIs" dxfId="11" priority="12" operator="between">
      <formula>0</formula>
      <formula>#REF!</formula>
    </cfRule>
  </conditionalFormatting>
  <conditionalFormatting sqref="K31">
    <cfRule type="cellIs" dxfId="10" priority="5" operator="between">
      <formula>0.76</formula>
      <formula>1</formula>
    </cfRule>
    <cfRule type="cellIs" dxfId="9" priority="6" operator="between">
      <formula>0.51</formula>
      <formula>0.75</formula>
    </cfRule>
    <cfRule type="cellIs" dxfId="8" priority="7" operator="between">
      <formula>0.26</formula>
      <formula>0.5</formula>
    </cfRule>
    <cfRule type="cellIs" dxfId="7" priority="8" operator="between">
      <formula>0</formula>
      <formula>#REF!</formula>
    </cfRule>
  </conditionalFormatting>
  <conditionalFormatting sqref="K33">
    <cfRule type="cellIs" dxfId="6" priority="1" operator="between">
      <formula>0.76</formula>
      <formula>1</formula>
    </cfRule>
    <cfRule type="cellIs" dxfId="5" priority="2" operator="between">
      <formula>0.51</formula>
      <formula>0.75</formula>
    </cfRule>
    <cfRule type="cellIs" dxfId="4" priority="3" operator="between">
      <formula>0.26</formula>
      <formula>0.5</formula>
    </cfRule>
    <cfRule type="cellIs" dxfId="3" priority="4" operator="between">
      <formula>0</formula>
      <formula>#REF!</formula>
    </cfRule>
  </conditionalFormatting>
  <conditionalFormatting sqref="M7">
    <cfRule type="cellIs" priority="21" operator="between">
      <formula>0.76</formula>
      <formula>1</formula>
    </cfRule>
    <cfRule type="cellIs" dxfId="2" priority="22" operator="between">
      <formula>0.51</formula>
      <formula>0.75</formula>
    </cfRule>
    <cfRule type="cellIs" dxfId="1" priority="23" operator="between">
      <formula>0.26</formula>
      <formula>0.5</formula>
    </cfRule>
    <cfRule type="cellIs" dxfId="0" priority="24" operator="between">
      <formula>0</formula>
      <formula>0.25</formula>
    </cfRule>
  </conditionalFormatting>
  <dataValidations count="4">
    <dataValidation type="list" allowBlank="1" showInputMessage="1" showErrorMessage="1" sqref="E19" xr:uid="{3DF52179-7B0F-40E0-8B77-A173F2DD282D}">
      <formula1>"Si,No,En proceso"</formula1>
    </dataValidation>
    <dataValidation type="list" allowBlank="1" showInputMessage="1" showErrorMessage="1" sqref="N20:O20 E20:E21" xr:uid="{700FF26F-D20B-4BE0-B356-279EBDE5D634}">
      <formula1>"Si, No"</formula1>
    </dataValidation>
    <dataValidation type="list" allowBlank="1" showInputMessage="1" showErrorMessage="1" sqref="N19:O19" xr:uid="{A20BE32B-44A8-4037-9AA5-09BA7515934B}">
      <formula1>"Si,No"</formula1>
    </dataValidation>
    <dataValidation allowBlank="1" showInputMessage="1" showErrorMessage="1" prompt="Celda formulada, información proveniente de la pestaña de deficiencias." sqref="E23" xr:uid="{064BD26D-5689-4094-A214-4448752AFAAB}"/>
  </dataValidations>
  <pageMargins left="0.7" right="0.7" top="0.75" bottom="0.75" header="0.3" footer="0.3"/>
  <pageSetup orientation="portrait"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82"/>
  <sheetViews>
    <sheetView workbookViewId="0"/>
  </sheetViews>
  <sheetFormatPr baseColWidth="10" defaultColWidth="11.42578125" defaultRowHeight="12.75" x14ac:dyDescent="0.2"/>
  <cols>
    <col min="2" max="4" width="22.28515625" customWidth="1"/>
    <col min="5" max="5" width="34.5703125" customWidth="1"/>
    <col min="6" max="6" width="36.42578125" bestFit="1" customWidth="1"/>
    <col min="8" max="8" width="12.28515625" bestFit="1" customWidth="1"/>
    <col min="9" max="9" width="12.7109375" customWidth="1"/>
    <col min="13" max="14" width="17.5703125" customWidth="1"/>
  </cols>
  <sheetData>
    <row r="1" spans="1:19" ht="81.75" customHeight="1" x14ac:dyDescent="0.2">
      <c r="A1" s="68" t="s">
        <v>7</v>
      </c>
      <c r="B1" s="68" t="s">
        <v>27</v>
      </c>
      <c r="C1" s="67" t="s">
        <v>28</v>
      </c>
      <c r="D1" s="67" t="s">
        <v>29</v>
      </c>
      <c r="E1" s="67" t="s">
        <v>30</v>
      </c>
      <c r="F1" s="68" t="s">
        <v>8</v>
      </c>
      <c r="G1" s="66" t="s">
        <v>31</v>
      </c>
      <c r="H1" s="66" t="s">
        <v>32</v>
      </c>
      <c r="I1" s="66" t="s">
        <v>33</v>
      </c>
      <c r="J1" s="66" t="s">
        <v>5</v>
      </c>
      <c r="K1" s="66" t="s">
        <v>6</v>
      </c>
      <c r="L1" s="66" t="s">
        <v>34</v>
      </c>
      <c r="M1" s="40" t="s">
        <v>35</v>
      </c>
      <c r="N1" s="40"/>
    </row>
    <row r="2" spans="1:19" ht="12.75" customHeight="1" x14ac:dyDescent="0.2">
      <c r="A2" s="61" t="s">
        <v>36</v>
      </c>
      <c r="B2" s="61" t="str">
        <f>+LEFT(A2,1)</f>
        <v>1</v>
      </c>
      <c r="C2" s="61" t="e">
        <f>+MID(VLOOKUP(A2,#REF!,2,0),4,LEN(VLOOKUP(A2,#REF!,2,0))-4)</f>
        <v>#REF!</v>
      </c>
      <c r="D2" s="61" t="s">
        <v>37</v>
      </c>
      <c r="E2" s="61" t="e">
        <f>+VLOOKUP(A2,#REF!,3,0)</f>
        <v>#REF!</v>
      </c>
      <c r="F2" s="61" t="e">
        <f>+VLOOKUP(A2,#REF!,10,0)</f>
        <v>#REF!</v>
      </c>
      <c r="G2" s="61" t="e">
        <f>+VLOOKUP(A2,#REF!,13)</f>
        <v>#REF!</v>
      </c>
      <c r="H2" s="63" t="e">
        <f>+_xlfn.RANK.EQ(G2,$G$2:$G$82,1)</f>
        <v>#REF!</v>
      </c>
      <c r="I2" s="61" t="e">
        <f t="shared" ref="I2:I33" si="0">+IF(F2=$F$2,$P$4,IF(F2=$F$3,$P$2,$P$3))</f>
        <v>#REF!</v>
      </c>
      <c r="J2" s="61" t="s">
        <v>38</v>
      </c>
      <c r="K2" s="61" t="e">
        <f>+IF(ISBLANK(VLOOKUP(A2,#REF!,5,0)),"",VLOOKUP(A2,#REF!,5,0))</f>
        <v>#REF!</v>
      </c>
      <c r="L2" s="61" t="e">
        <f>+IF(ISBLANK(VLOOKUP(A2,#REF!,9,0)),"",VLOOKUP(A2,#REF!,9,0))</f>
        <v>#REF!</v>
      </c>
      <c r="M2" s="61" t="e">
        <f t="shared" ref="M2" si="1">+IF(OR(AND(K2=1,L2=1),AND(ISBLANK(K2),ISBLANK(L2)),K2="",L2=""),0,IF(OR(AND(K2=1,L2=2),AND(K2=1,L2=3)),0.25,IF(OR(AND(K2=2,L2=2),AND(K2=3,L2=1),AND(K2=3,L2=2),AND(K2=2,L2=1)),0.5,IF(AND(K2=2,L2=3),0.75,1))))</f>
        <v>#REF!</v>
      </c>
      <c r="N2" s="61" t="e">
        <f>+AVERAGEIF($D$2:$D$82,D2,$M$2:$M$82)</f>
        <v>#REF!</v>
      </c>
      <c r="O2" s="59" t="s">
        <v>0</v>
      </c>
      <c r="P2" s="60" t="s">
        <v>39</v>
      </c>
      <c r="Q2" s="60"/>
      <c r="R2" s="61"/>
      <c r="S2" s="61"/>
    </row>
    <row r="3" spans="1:19" ht="12.75" customHeight="1" x14ac:dyDescent="0.2">
      <c r="A3" s="61" t="s">
        <v>40</v>
      </c>
      <c r="B3" s="61" t="str">
        <f t="shared" ref="B3:B42" si="2">+LEFT(A3,1)</f>
        <v>1</v>
      </c>
      <c r="C3" s="61" t="e">
        <f>+MID(VLOOKUP(A3,#REF!,2,0),4,LEN(VLOOKUP(A3,#REF!,2,0))-4)</f>
        <v>#REF!</v>
      </c>
      <c r="D3" s="61" t="s">
        <v>37</v>
      </c>
      <c r="E3" s="61" t="e">
        <f>+VLOOKUP(A3,#REF!,3,0)</f>
        <v>#REF!</v>
      </c>
      <c r="F3" s="61" t="e">
        <f>+VLOOKUP(A3,#REF!,10,0)</f>
        <v>#REF!</v>
      </c>
      <c r="G3" s="61" t="e">
        <f>+VLOOKUP(A3,#REF!,13,0)</f>
        <v>#REF!</v>
      </c>
      <c r="H3" s="63" t="e">
        <f t="shared" ref="H3:H70" si="3">+_xlfn.RANK.EQ(G3,$G$2:$G$82,1)</f>
        <v>#REF!</v>
      </c>
      <c r="I3" s="61" t="e">
        <f t="shared" si="0"/>
        <v>#REF!</v>
      </c>
      <c r="J3" s="61" t="s">
        <v>38</v>
      </c>
      <c r="K3" s="61" t="e">
        <f>+IF(ISBLANK(VLOOKUP(A3,#REF!,5,0)),"",VLOOKUP(A3,#REF!,5,0))</f>
        <v>#REF!</v>
      </c>
      <c r="L3" s="61" t="e">
        <f>+IF(ISBLANK(VLOOKUP(A3,#REF!,9,0)),"",VLOOKUP(A3,#REF!,9,0))</f>
        <v>#REF!</v>
      </c>
      <c r="M3" s="61" t="e">
        <f>+IF(OR(AND(K3=1,L3=1),AND(ISBLANK(K3),ISBLANK(L3)),K3="",L3=""),0,IF(OR(AND(K3=1,L3=2),AND(K3=1,L3=3)),0.25,IF(OR(AND(K3=2,L3=2),AND(K3=3,L3=1),AND(K3=3,L3=2),AND(K3=2,L3=1)),0.5,IF(AND(K3=2,L3=3),0.75,1))))</f>
        <v>#REF!</v>
      </c>
      <c r="N3" s="61" t="e">
        <f t="shared" ref="N3:N70" si="4">+AVERAGEIF($D$2:$D$82,D3,$M$2:$M$82)</f>
        <v>#REF!</v>
      </c>
      <c r="O3" s="62" t="s">
        <v>1</v>
      </c>
      <c r="P3" s="60" t="s">
        <v>41</v>
      </c>
      <c r="Q3" s="60"/>
      <c r="R3" s="61" t="s">
        <v>42</v>
      </c>
      <c r="S3" s="61"/>
    </row>
    <row r="4" spans="1:19" ht="16.5" customHeight="1" x14ac:dyDescent="0.2">
      <c r="A4" s="61" t="s">
        <v>43</v>
      </c>
      <c r="B4" s="61" t="str">
        <f t="shared" si="2"/>
        <v>1</v>
      </c>
      <c r="C4" s="61" t="e">
        <f>+MID(VLOOKUP(A4,#REF!,2,0),4,LEN(VLOOKUP(A4,#REF!,2,0))-4)</f>
        <v>#REF!</v>
      </c>
      <c r="D4" s="61" t="s">
        <v>37</v>
      </c>
      <c r="E4" s="61" t="e">
        <f>+VLOOKUP(A4,#REF!,3,0)</f>
        <v>#REF!</v>
      </c>
      <c r="F4" s="61" t="e">
        <f>+VLOOKUP(A4,#REF!,10,0)</f>
        <v>#REF!</v>
      </c>
      <c r="G4" s="61" t="e">
        <f>+VLOOKUP(A4,#REF!,13,0)</f>
        <v>#REF!</v>
      </c>
      <c r="H4" s="63" t="e">
        <f t="shared" si="3"/>
        <v>#REF!</v>
      </c>
      <c r="I4" s="61" t="e">
        <f t="shared" si="0"/>
        <v>#REF!</v>
      </c>
      <c r="J4" s="61" t="s">
        <v>38</v>
      </c>
      <c r="K4" s="61" t="e">
        <f>+IF(ISBLANK(VLOOKUP(A4,#REF!,5,0)),"",VLOOKUP(A4,#REF!,5,0))</f>
        <v>#REF!</v>
      </c>
      <c r="L4" s="61" t="e">
        <f>+IF(ISBLANK(VLOOKUP(A4,#REF!,9,0)),"",VLOOKUP(A4,#REF!,9,0))</f>
        <v>#REF!</v>
      </c>
      <c r="M4" s="61" t="e">
        <f t="shared" ref="M4:M67" si="5">+IF(OR(AND(K4=1,L4=1),AND(ISBLANK(K4),ISBLANK(L4)),K4="",L4=""),0,IF(OR(AND(K4=1,L4=2),AND(K4=1,L4=3)),0.25,IF(OR(AND(K4=2,L4=2),AND(K4=3,L4=1),AND(K4=3,L4=2),AND(K4=2,L4=1)),0.5,IF(AND(K4=2,L4=3),0.75,1))))</f>
        <v>#REF!</v>
      </c>
      <c r="N4" s="61" t="e">
        <f t="shared" si="4"/>
        <v>#REF!</v>
      </c>
      <c r="O4" s="62" t="s">
        <v>2</v>
      </c>
      <c r="P4" s="60" t="s">
        <v>44</v>
      </c>
      <c r="Q4" s="60"/>
      <c r="R4" s="61"/>
      <c r="S4" s="61"/>
    </row>
    <row r="5" spans="1:19" x14ac:dyDescent="0.2">
      <c r="A5" s="61" t="s">
        <v>45</v>
      </c>
      <c r="B5" s="61" t="str">
        <f t="shared" si="2"/>
        <v>1</v>
      </c>
      <c r="C5" s="61" t="e">
        <f>+MID(VLOOKUP(A5,#REF!,2,0),4,LEN(VLOOKUP(A5,#REF!,2,0))-4)</f>
        <v>#REF!</v>
      </c>
      <c r="D5" s="61" t="s">
        <v>37</v>
      </c>
      <c r="E5" s="61" t="e">
        <f>+VLOOKUP(A5,#REF!,3,0)</f>
        <v>#REF!</v>
      </c>
      <c r="F5" s="61" t="e">
        <f>+VLOOKUP(A5,#REF!,10,0)</f>
        <v>#REF!</v>
      </c>
      <c r="G5" s="61" t="e">
        <f>+VLOOKUP(A5,#REF!,13,0)</f>
        <v>#REF!</v>
      </c>
      <c r="H5" s="63" t="e">
        <f t="shared" si="3"/>
        <v>#REF!</v>
      </c>
      <c r="I5" s="61" t="e">
        <f t="shared" si="0"/>
        <v>#REF!</v>
      </c>
      <c r="J5" s="61" t="s">
        <v>38</v>
      </c>
      <c r="K5" s="61" t="e">
        <f>+IF(ISBLANK(VLOOKUP(A5,#REF!,5,0)),"",VLOOKUP(A5,#REF!,5,0))</f>
        <v>#REF!</v>
      </c>
      <c r="L5" s="61" t="e">
        <f>+IF(ISBLANK(VLOOKUP(A5,#REF!,9,0)),"",VLOOKUP(A5,#REF!,9,0))</f>
        <v>#REF!</v>
      </c>
      <c r="M5" s="61" t="e">
        <f t="shared" si="5"/>
        <v>#REF!</v>
      </c>
      <c r="N5" s="61" t="e">
        <f t="shared" si="4"/>
        <v>#REF!</v>
      </c>
      <c r="O5" s="61"/>
      <c r="P5" s="61"/>
    </row>
    <row r="6" spans="1:19" x14ac:dyDescent="0.2">
      <c r="A6" s="61" t="s">
        <v>46</v>
      </c>
      <c r="B6" s="61" t="str">
        <f t="shared" si="2"/>
        <v>1</v>
      </c>
      <c r="C6" s="61" t="e">
        <f>+MID(VLOOKUP(A6,#REF!,2,0),4,LEN(VLOOKUP(A6,#REF!,2,0))-4)</f>
        <v>#REF!</v>
      </c>
      <c r="D6" s="61" t="s">
        <v>37</v>
      </c>
      <c r="E6" s="61" t="e">
        <f>+VLOOKUP(A6,#REF!,3,0)</f>
        <v>#REF!</v>
      </c>
      <c r="F6" s="61" t="e">
        <f>+VLOOKUP(A6,#REF!,10,0)</f>
        <v>#REF!</v>
      </c>
      <c r="G6" s="61" t="e">
        <f>+VLOOKUP(A6,#REF!,13,0)</f>
        <v>#REF!</v>
      </c>
      <c r="H6" s="63" t="e">
        <f t="shared" si="3"/>
        <v>#REF!</v>
      </c>
      <c r="I6" s="61" t="e">
        <f t="shared" si="0"/>
        <v>#REF!</v>
      </c>
      <c r="J6" s="61" t="s">
        <v>38</v>
      </c>
      <c r="K6" s="61" t="e">
        <f>+IF(ISBLANK(VLOOKUP(A6,#REF!,5,0)),"",VLOOKUP(A6,#REF!,5,0))</f>
        <v>#REF!</v>
      </c>
      <c r="L6" s="61" t="e">
        <f>+IF(ISBLANK(VLOOKUP(A6,#REF!,9,0)),"",VLOOKUP(A6,#REF!,9,0))</f>
        <v>#REF!</v>
      </c>
      <c r="M6" s="61" t="e">
        <f t="shared" si="5"/>
        <v>#REF!</v>
      </c>
      <c r="N6" s="61" t="e">
        <f t="shared" si="4"/>
        <v>#REF!</v>
      </c>
      <c r="O6" s="61"/>
      <c r="P6" s="61"/>
    </row>
    <row r="7" spans="1:19" x14ac:dyDescent="0.2">
      <c r="A7" s="61" t="s">
        <v>47</v>
      </c>
      <c r="B7" s="61" t="str">
        <f t="shared" si="2"/>
        <v>2</v>
      </c>
      <c r="C7" s="61" t="e">
        <f>+MID(VLOOKUP(A7,#REF!,2,0),4,LEN(VLOOKUP(A7,#REF!,2,0))-4)</f>
        <v>#REF!</v>
      </c>
      <c r="D7" s="61" t="s">
        <v>37</v>
      </c>
      <c r="E7" s="61" t="e">
        <f>+VLOOKUP(A7,#REF!,3,0)</f>
        <v>#REF!</v>
      </c>
      <c r="F7" s="61" t="e">
        <f>+VLOOKUP(A7,#REF!,10,0)</f>
        <v>#REF!</v>
      </c>
      <c r="G7" s="61" t="e">
        <f>+VLOOKUP(A7,#REF!,13,0)</f>
        <v>#REF!</v>
      </c>
      <c r="H7" s="63" t="e">
        <f t="shared" si="3"/>
        <v>#REF!</v>
      </c>
      <c r="I7" s="61" t="e">
        <f t="shared" si="0"/>
        <v>#REF!</v>
      </c>
      <c r="J7" s="61" t="s">
        <v>48</v>
      </c>
      <c r="K7" s="61" t="e">
        <f>+IF(ISBLANK(VLOOKUP(A7,#REF!,5,0)),"",VLOOKUP(A7,#REF!,5,0))</f>
        <v>#REF!</v>
      </c>
      <c r="L7" s="61" t="e">
        <f>+IF(ISBLANK(VLOOKUP(A7,#REF!,9,0)),"",VLOOKUP(A7,#REF!,9,0))</f>
        <v>#REF!</v>
      </c>
      <c r="M7" s="61" t="e">
        <f t="shared" si="5"/>
        <v>#REF!</v>
      </c>
      <c r="N7" s="61" t="e">
        <f t="shared" si="4"/>
        <v>#REF!</v>
      </c>
      <c r="O7" s="61"/>
      <c r="P7" s="61"/>
    </row>
    <row r="8" spans="1:19" x14ac:dyDescent="0.2">
      <c r="A8" s="61" t="s">
        <v>49</v>
      </c>
      <c r="B8" s="61" t="str">
        <f t="shared" si="2"/>
        <v>2</v>
      </c>
      <c r="C8" s="61" t="e">
        <f>+MID(VLOOKUP(A8,#REF!,2,0),4,LEN(VLOOKUP(A8,#REF!,2,0))-4)</f>
        <v>#REF!</v>
      </c>
      <c r="D8" s="61" t="s">
        <v>37</v>
      </c>
      <c r="E8" s="61" t="e">
        <f>+VLOOKUP(A8,#REF!,3,0)</f>
        <v>#REF!</v>
      </c>
      <c r="F8" s="61" t="e">
        <f>+VLOOKUP(A8,#REF!,10,0)</f>
        <v>#REF!</v>
      </c>
      <c r="G8" s="61" t="e">
        <f>+VLOOKUP(A8,#REF!,13,0)</f>
        <v>#REF!</v>
      </c>
      <c r="H8" s="63" t="e">
        <f t="shared" si="3"/>
        <v>#REF!</v>
      </c>
      <c r="I8" s="61" t="e">
        <f t="shared" si="0"/>
        <v>#REF!</v>
      </c>
      <c r="J8" s="61" t="s">
        <v>48</v>
      </c>
      <c r="K8" s="61" t="e">
        <f>+IF(ISBLANK(VLOOKUP(A8,#REF!,5,0)),"",VLOOKUP(A8,#REF!,5,0))</f>
        <v>#REF!</v>
      </c>
      <c r="L8" s="61" t="e">
        <f>+IF(ISBLANK(VLOOKUP(A8,#REF!,9,0)),"",VLOOKUP(A8,#REF!,9,0))</f>
        <v>#REF!</v>
      </c>
      <c r="M8" s="61" t="e">
        <f t="shared" si="5"/>
        <v>#REF!</v>
      </c>
      <c r="N8" s="61" t="e">
        <f t="shared" si="4"/>
        <v>#REF!</v>
      </c>
      <c r="O8" s="61"/>
      <c r="P8" s="61"/>
    </row>
    <row r="9" spans="1:19" x14ac:dyDescent="0.2">
      <c r="A9" s="61" t="s">
        <v>50</v>
      </c>
      <c r="B9" s="61" t="str">
        <f t="shared" si="2"/>
        <v>2</v>
      </c>
      <c r="C9" s="61" t="e">
        <f>+MID(VLOOKUP(A9,#REF!,2,0),4,LEN(VLOOKUP(A9,#REF!,2,0))-4)</f>
        <v>#REF!</v>
      </c>
      <c r="D9" s="61" t="s">
        <v>37</v>
      </c>
      <c r="E9" s="61" t="e">
        <f>+VLOOKUP(A9,#REF!,3,0)</f>
        <v>#REF!</v>
      </c>
      <c r="F9" s="61" t="e">
        <f>+VLOOKUP(A9,#REF!,10,0)</f>
        <v>#REF!</v>
      </c>
      <c r="G9" s="61" t="e">
        <f>+VLOOKUP(A9,#REF!,13,0)</f>
        <v>#REF!</v>
      </c>
      <c r="H9" s="63" t="e">
        <f t="shared" si="3"/>
        <v>#REF!</v>
      </c>
      <c r="I9" s="61" t="e">
        <f t="shared" si="0"/>
        <v>#REF!</v>
      </c>
      <c r="J9" s="61" t="s">
        <v>48</v>
      </c>
      <c r="K9" s="61" t="e">
        <f>+IF(ISBLANK(VLOOKUP(A9,#REF!,5,0)),"",VLOOKUP(A9,#REF!,5,0))</f>
        <v>#REF!</v>
      </c>
      <c r="L9" s="61" t="e">
        <f>+IF(ISBLANK(VLOOKUP(A9,#REF!,9,0)),"",VLOOKUP(A9,#REF!,9,0))</f>
        <v>#REF!</v>
      </c>
      <c r="M9" s="61" t="e">
        <f t="shared" si="5"/>
        <v>#REF!</v>
      </c>
      <c r="N9" s="61" t="e">
        <f t="shared" si="4"/>
        <v>#REF!</v>
      </c>
      <c r="O9" s="61"/>
      <c r="P9" s="61"/>
    </row>
    <row r="10" spans="1:19" x14ac:dyDescent="0.2">
      <c r="A10" s="61" t="s">
        <v>51</v>
      </c>
      <c r="B10" s="61" t="str">
        <f t="shared" si="2"/>
        <v>3</v>
      </c>
      <c r="C10" s="61" t="e">
        <f>+MID(VLOOKUP(A10,#REF!,2,0),4,LEN(VLOOKUP(A10,#REF!,2,0))-4)</f>
        <v>#REF!</v>
      </c>
      <c r="D10" s="61" t="s">
        <v>37</v>
      </c>
      <c r="E10" s="61" t="e">
        <f>+VLOOKUP(A10,#REF!,3,0)</f>
        <v>#REF!</v>
      </c>
      <c r="F10" s="61" t="e">
        <f>+VLOOKUP(A10,#REF!,10,0)</f>
        <v>#REF!</v>
      </c>
      <c r="G10" s="61" t="e">
        <f>+VLOOKUP(A10,#REF!,13,0)</f>
        <v>#REF!</v>
      </c>
      <c r="H10" s="63" t="e">
        <f t="shared" si="3"/>
        <v>#REF!</v>
      </c>
      <c r="I10" s="61" t="e">
        <f t="shared" si="0"/>
        <v>#REF!</v>
      </c>
      <c r="J10" s="61" t="s">
        <v>52</v>
      </c>
      <c r="K10" s="61" t="e">
        <f>+IF(ISBLANK(VLOOKUP(A10,#REF!,5,0)),"",VLOOKUP(A10,#REF!,5,0))</f>
        <v>#REF!</v>
      </c>
      <c r="L10" s="61" t="e">
        <f>+IF(ISBLANK(VLOOKUP(A10,#REF!,9,0)),"",VLOOKUP(A10,#REF!,9,0))</f>
        <v>#REF!</v>
      </c>
      <c r="M10" s="61" t="e">
        <f t="shared" si="5"/>
        <v>#REF!</v>
      </c>
      <c r="N10" s="61" t="e">
        <f t="shared" si="4"/>
        <v>#REF!</v>
      </c>
      <c r="O10" s="61"/>
      <c r="P10" s="61"/>
    </row>
    <row r="11" spans="1:19" x14ac:dyDescent="0.2">
      <c r="A11" s="61" t="s">
        <v>53</v>
      </c>
      <c r="B11" s="61" t="str">
        <f t="shared" si="2"/>
        <v>3</v>
      </c>
      <c r="C11" s="61" t="e">
        <f>+MID(VLOOKUP(A11,#REF!,2,0),4,LEN(VLOOKUP(A11,#REF!,2,0))-4)</f>
        <v>#REF!</v>
      </c>
      <c r="D11" s="61" t="s">
        <v>37</v>
      </c>
      <c r="E11" s="61" t="e">
        <f>+VLOOKUP(A11,#REF!,3,0)</f>
        <v>#REF!</v>
      </c>
      <c r="F11" s="61" t="e">
        <f>+VLOOKUP(A11,#REF!,10,0)</f>
        <v>#REF!</v>
      </c>
      <c r="G11" s="61" t="e">
        <f>+VLOOKUP(A11,#REF!,13,0)</f>
        <v>#REF!</v>
      </c>
      <c r="H11" s="63" t="e">
        <f t="shared" si="3"/>
        <v>#REF!</v>
      </c>
      <c r="I11" s="61" t="e">
        <f t="shared" si="0"/>
        <v>#REF!</v>
      </c>
      <c r="J11" s="61" t="s">
        <v>52</v>
      </c>
      <c r="K11" s="61" t="e">
        <f>+IF(ISBLANK(VLOOKUP(A11,#REF!,5,0)),"",VLOOKUP(A11,#REF!,5,0))</f>
        <v>#REF!</v>
      </c>
      <c r="L11" s="61" t="e">
        <f>+IF(ISBLANK(VLOOKUP(A11,#REF!,9,0)),"",VLOOKUP(A11,#REF!,9,0))</f>
        <v>#REF!</v>
      </c>
      <c r="M11" s="61" t="e">
        <f t="shared" si="5"/>
        <v>#REF!</v>
      </c>
      <c r="N11" s="61" t="e">
        <f t="shared" si="4"/>
        <v>#REF!</v>
      </c>
      <c r="O11" s="61"/>
      <c r="P11" s="61"/>
    </row>
    <row r="12" spans="1:19" x14ac:dyDescent="0.2">
      <c r="A12" s="61" t="s">
        <v>54</v>
      </c>
      <c r="B12" s="61" t="str">
        <f t="shared" si="2"/>
        <v>3</v>
      </c>
      <c r="C12" s="61" t="e">
        <f>+MID(VLOOKUP(A12,#REF!,2,0),4,LEN(VLOOKUP(A12,#REF!,2,0))-4)</f>
        <v>#REF!</v>
      </c>
      <c r="D12" s="61" t="s">
        <v>37</v>
      </c>
      <c r="E12" s="61" t="e">
        <f>+VLOOKUP(A12,#REF!,3,0)</f>
        <v>#REF!</v>
      </c>
      <c r="F12" s="61" t="e">
        <f>+VLOOKUP(A12,#REF!,10,0)</f>
        <v>#REF!</v>
      </c>
      <c r="G12" s="61" t="e">
        <f>+VLOOKUP(A12,#REF!,13,0)</f>
        <v>#REF!</v>
      </c>
      <c r="H12" s="63" t="e">
        <f t="shared" si="3"/>
        <v>#REF!</v>
      </c>
      <c r="I12" s="61" t="e">
        <f t="shared" si="0"/>
        <v>#REF!</v>
      </c>
      <c r="J12" s="61" t="s">
        <v>52</v>
      </c>
      <c r="K12" s="61" t="e">
        <f>+IF(ISBLANK(VLOOKUP(A12,#REF!,5,0)),"",VLOOKUP(A12,#REF!,5,0))</f>
        <v>#REF!</v>
      </c>
      <c r="L12" s="61" t="e">
        <f>+IF(ISBLANK(VLOOKUP(A12,#REF!,9,0)),"",VLOOKUP(A12,#REF!,9,0))</f>
        <v>#REF!</v>
      </c>
      <c r="M12" s="61" t="e">
        <f t="shared" si="5"/>
        <v>#REF!</v>
      </c>
      <c r="N12" s="61" t="e">
        <f t="shared" si="4"/>
        <v>#REF!</v>
      </c>
      <c r="O12" s="61"/>
      <c r="P12" s="61"/>
    </row>
    <row r="13" spans="1:19" x14ac:dyDescent="0.2">
      <c r="A13" s="61" t="s">
        <v>55</v>
      </c>
      <c r="B13" s="61" t="str">
        <f t="shared" si="2"/>
        <v>4</v>
      </c>
      <c r="C13" s="61" t="e">
        <f>+MID(VLOOKUP(A13,#REF!,2,0),4,LEN(VLOOKUP(A13,#REF!,2,0))-4)</f>
        <v>#REF!</v>
      </c>
      <c r="D13" s="61" t="s">
        <v>37</v>
      </c>
      <c r="E13" s="61" t="e">
        <f>+VLOOKUP(A13,#REF!,3,0)</f>
        <v>#REF!</v>
      </c>
      <c r="F13" s="61" t="e">
        <f>+VLOOKUP(A13,#REF!,10,0)</f>
        <v>#REF!</v>
      </c>
      <c r="G13" s="61" t="e">
        <f>+VLOOKUP(A13,#REF!,13,0)</f>
        <v>#REF!</v>
      </c>
      <c r="H13" s="63" t="e">
        <f t="shared" si="3"/>
        <v>#REF!</v>
      </c>
      <c r="I13" s="61" t="e">
        <f t="shared" si="0"/>
        <v>#REF!</v>
      </c>
      <c r="J13" s="61" t="s">
        <v>56</v>
      </c>
      <c r="K13" s="61" t="e">
        <f>+IF(ISBLANK(VLOOKUP(A13,#REF!,5,0)),"",VLOOKUP(A13,#REF!,5,0))</f>
        <v>#REF!</v>
      </c>
      <c r="L13" s="61" t="e">
        <f>+IF(ISBLANK(VLOOKUP(A13,#REF!,9,0)),"",VLOOKUP(A13,#REF!,9,0))</f>
        <v>#REF!</v>
      </c>
      <c r="M13" s="61" t="e">
        <f t="shared" si="5"/>
        <v>#REF!</v>
      </c>
      <c r="N13" s="61" t="e">
        <f t="shared" si="4"/>
        <v>#REF!</v>
      </c>
      <c r="O13" s="61"/>
      <c r="P13" s="61"/>
    </row>
    <row r="14" spans="1:19" x14ac:dyDescent="0.2">
      <c r="A14" s="61" t="s">
        <v>57</v>
      </c>
      <c r="B14" s="61" t="str">
        <f t="shared" si="2"/>
        <v>4</v>
      </c>
      <c r="C14" s="61" t="e">
        <f>+MID(VLOOKUP(A14,#REF!,2,0),4,LEN(VLOOKUP(A14,#REF!,2,0))-4)</f>
        <v>#REF!</v>
      </c>
      <c r="D14" s="61" t="s">
        <v>37</v>
      </c>
      <c r="E14" s="61" t="e">
        <f>+VLOOKUP(A14,#REF!,3,0)</f>
        <v>#REF!</v>
      </c>
      <c r="F14" s="61" t="e">
        <f>+VLOOKUP(A14,#REF!,10,0)</f>
        <v>#REF!</v>
      </c>
      <c r="G14" s="61" t="e">
        <f>+VLOOKUP(A14,#REF!,13,0)</f>
        <v>#REF!</v>
      </c>
      <c r="H14" s="63" t="e">
        <f t="shared" si="3"/>
        <v>#REF!</v>
      </c>
      <c r="I14" s="61" t="e">
        <f t="shared" si="0"/>
        <v>#REF!</v>
      </c>
      <c r="J14" s="61" t="s">
        <v>56</v>
      </c>
      <c r="K14" s="61" t="e">
        <f>+IF(ISBLANK(VLOOKUP(A14,#REF!,5,0)),"",VLOOKUP(A14,#REF!,5,0))</f>
        <v>#REF!</v>
      </c>
      <c r="L14" s="61" t="e">
        <f>+IF(ISBLANK(VLOOKUP(A14,#REF!,9,0)),"",VLOOKUP(A14,#REF!,9,0))</f>
        <v>#REF!</v>
      </c>
      <c r="M14" s="61" t="e">
        <f t="shared" si="5"/>
        <v>#REF!</v>
      </c>
      <c r="N14" s="61" t="e">
        <f t="shared" si="4"/>
        <v>#REF!</v>
      </c>
      <c r="O14" s="61"/>
      <c r="P14" s="61"/>
    </row>
    <row r="15" spans="1:19" x14ac:dyDescent="0.2">
      <c r="A15" s="61" t="s">
        <v>58</v>
      </c>
      <c r="B15" s="61" t="str">
        <f t="shared" si="2"/>
        <v>4</v>
      </c>
      <c r="C15" s="61" t="e">
        <f>+MID(VLOOKUP(A15,#REF!,2,0),4,LEN(VLOOKUP(A15,#REF!,2,0))-4)</f>
        <v>#REF!</v>
      </c>
      <c r="D15" s="61" t="s">
        <v>37</v>
      </c>
      <c r="E15" s="61" t="e">
        <f>+VLOOKUP(A15,#REF!,3,0)</f>
        <v>#REF!</v>
      </c>
      <c r="F15" s="61" t="e">
        <f>+VLOOKUP(A15,#REF!,10,0)</f>
        <v>#REF!</v>
      </c>
      <c r="G15" s="61" t="e">
        <f>+VLOOKUP(A15,#REF!,13,0)</f>
        <v>#REF!</v>
      </c>
      <c r="H15" s="63" t="e">
        <f t="shared" si="3"/>
        <v>#REF!</v>
      </c>
      <c r="I15" s="61" t="e">
        <f t="shared" si="0"/>
        <v>#REF!</v>
      </c>
      <c r="J15" s="61" t="s">
        <v>56</v>
      </c>
      <c r="K15" s="61" t="e">
        <f>+IF(ISBLANK(VLOOKUP(A15,#REF!,5,0)),"",VLOOKUP(A15,#REF!,5,0))</f>
        <v>#REF!</v>
      </c>
      <c r="L15" s="61" t="e">
        <f>+IF(ISBLANK(VLOOKUP(A15,#REF!,9,0)),"",VLOOKUP(A15,#REF!,9,0))</f>
        <v>#REF!</v>
      </c>
      <c r="M15" s="61" t="e">
        <f t="shared" si="5"/>
        <v>#REF!</v>
      </c>
      <c r="N15" s="61" t="e">
        <f t="shared" si="4"/>
        <v>#REF!</v>
      </c>
      <c r="O15" s="61"/>
      <c r="P15" s="61"/>
    </row>
    <row r="16" spans="1:19" x14ac:dyDescent="0.2">
      <c r="A16" s="61" t="s">
        <v>59</v>
      </c>
      <c r="B16" s="61" t="str">
        <f t="shared" si="2"/>
        <v>4</v>
      </c>
      <c r="C16" s="61" t="e">
        <f>+MID(VLOOKUP(A16,#REF!,2,0),4,LEN(VLOOKUP(A16,#REF!,2,0))-4)</f>
        <v>#REF!</v>
      </c>
      <c r="D16" s="61" t="s">
        <v>37</v>
      </c>
      <c r="E16" s="61" t="e">
        <f>+VLOOKUP(A16,#REF!,3,0)</f>
        <v>#REF!</v>
      </c>
      <c r="F16" s="61" t="e">
        <f>+VLOOKUP(A16,#REF!,10,0)</f>
        <v>#REF!</v>
      </c>
      <c r="G16" s="61" t="e">
        <f>+VLOOKUP(A16,#REF!,13,0)</f>
        <v>#REF!</v>
      </c>
      <c r="H16" s="63" t="e">
        <f t="shared" si="3"/>
        <v>#REF!</v>
      </c>
      <c r="I16" s="61" t="e">
        <f t="shared" si="0"/>
        <v>#REF!</v>
      </c>
      <c r="J16" s="61" t="s">
        <v>56</v>
      </c>
      <c r="K16" s="61" t="e">
        <f>+IF(ISBLANK(VLOOKUP(A16,#REF!,5,0)),"",VLOOKUP(A16,#REF!,5,0))</f>
        <v>#REF!</v>
      </c>
      <c r="L16" s="61" t="e">
        <f>+IF(ISBLANK(VLOOKUP(A16,#REF!,9,0)),"",VLOOKUP(A16,#REF!,9,0))</f>
        <v>#REF!</v>
      </c>
      <c r="M16" s="61" t="e">
        <f t="shared" si="5"/>
        <v>#REF!</v>
      </c>
      <c r="N16" s="61" t="e">
        <f t="shared" si="4"/>
        <v>#REF!</v>
      </c>
      <c r="O16" s="61"/>
      <c r="P16" s="61"/>
    </row>
    <row r="17" spans="1:16" x14ac:dyDescent="0.2">
      <c r="A17" s="61" t="s">
        <v>60</v>
      </c>
      <c r="B17" s="61" t="str">
        <f t="shared" si="2"/>
        <v>4</v>
      </c>
      <c r="C17" s="61" t="e">
        <f>+MID(VLOOKUP(A17,#REF!,2,0),4,LEN(VLOOKUP(A17,#REF!,2,0))-4)</f>
        <v>#REF!</v>
      </c>
      <c r="D17" s="61" t="s">
        <v>37</v>
      </c>
      <c r="E17" s="61" t="e">
        <f>+VLOOKUP(A17,#REF!,3,0)</f>
        <v>#REF!</v>
      </c>
      <c r="F17" s="61" t="e">
        <f>+VLOOKUP(A17,#REF!,10,0)</f>
        <v>#REF!</v>
      </c>
      <c r="G17" s="61" t="e">
        <f>+VLOOKUP(A17,#REF!,13,0)</f>
        <v>#REF!</v>
      </c>
      <c r="H17" s="63" t="e">
        <f t="shared" si="3"/>
        <v>#REF!</v>
      </c>
      <c r="I17" s="61" t="e">
        <f t="shared" si="0"/>
        <v>#REF!</v>
      </c>
      <c r="J17" s="61" t="s">
        <v>56</v>
      </c>
      <c r="K17" s="61" t="e">
        <f>+IF(ISBLANK(VLOOKUP(A17,#REF!,5,0)),"",VLOOKUP(A17,#REF!,5,0))</f>
        <v>#REF!</v>
      </c>
      <c r="L17" s="61" t="e">
        <f>+IF(ISBLANK(VLOOKUP(A17,#REF!,9,0)),"",VLOOKUP(A17,#REF!,9,0))</f>
        <v>#REF!</v>
      </c>
      <c r="M17" s="61" t="e">
        <f t="shared" si="5"/>
        <v>#REF!</v>
      </c>
      <c r="N17" s="61" t="e">
        <f t="shared" si="4"/>
        <v>#REF!</v>
      </c>
      <c r="O17" s="61"/>
      <c r="P17" s="61"/>
    </row>
    <row r="18" spans="1:16" x14ac:dyDescent="0.2">
      <c r="A18" s="61" t="s">
        <v>61</v>
      </c>
      <c r="B18" s="61" t="str">
        <f t="shared" si="2"/>
        <v>4</v>
      </c>
      <c r="C18" s="61" t="e">
        <f>+MID(VLOOKUP(A18,#REF!,2,0),4,LEN(VLOOKUP(A18,#REF!,2,0))-4)</f>
        <v>#REF!</v>
      </c>
      <c r="D18" s="61" t="s">
        <v>37</v>
      </c>
      <c r="E18" s="61" t="e">
        <f>+VLOOKUP(A18,#REF!,3,0)</f>
        <v>#REF!</v>
      </c>
      <c r="F18" s="61" t="e">
        <f>+VLOOKUP(A18,#REF!,10,0)</f>
        <v>#REF!</v>
      </c>
      <c r="G18" s="61" t="e">
        <f>+VLOOKUP(A18,#REF!,13,0)</f>
        <v>#REF!</v>
      </c>
      <c r="H18" s="63" t="e">
        <f t="shared" si="3"/>
        <v>#REF!</v>
      </c>
      <c r="I18" s="61" t="e">
        <f t="shared" si="0"/>
        <v>#REF!</v>
      </c>
      <c r="J18" s="61" t="s">
        <v>56</v>
      </c>
      <c r="K18" s="61" t="e">
        <f>+IF(ISBLANK(VLOOKUP(A18,#REF!,5,0)),"",VLOOKUP(A18,#REF!,5,0))</f>
        <v>#REF!</v>
      </c>
      <c r="L18" s="61" t="e">
        <f>+IF(ISBLANK(VLOOKUP(A18,#REF!,9,0)),"",VLOOKUP(A18,#REF!,9,0))</f>
        <v>#REF!</v>
      </c>
      <c r="M18" s="61" t="e">
        <f t="shared" si="5"/>
        <v>#REF!</v>
      </c>
      <c r="N18" s="61" t="e">
        <f t="shared" si="4"/>
        <v>#REF!</v>
      </c>
      <c r="O18" s="61"/>
      <c r="P18" s="61"/>
    </row>
    <row r="19" spans="1:16" x14ac:dyDescent="0.2">
      <c r="A19" s="61" t="s">
        <v>62</v>
      </c>
      <c r="B19" s="61" t="str">
        <f t="shared" si="2"/>
        <v>4</v>
      </c>
      <c r="C19" s="61" t="e">
        <f>+MID(VLOOKUP(A19,#REF!,2,0),4,LEN(VLOOKUP(A19,#REF!,2,0))-4)</f>
        <v>#REF!</v>
      </c>
      <c r="D19" s="61" t="s">
        <v>37</v>
      </c>
      <c r="E19" s="61" t="e">
        <f>+VLOOKUP(A19,#REF!,3,0)</f>
        <v>#REF!</v>
      </c>
      <c r="F19" s="61" t="e">
        <f>+VLOOKUP(A19,#REF!,10,0)</f>
        <v>#REF!</v>
      </c>
      <c r="G19" s="61" t="e">
        <f>+VLOOKUP(A19,#REF!,13,0)</f>
        <v>#REF!</v>
      </c>
      <c r="H19" s="63" t="e">
        <f t="shared" ref="H19" si="6">+_xlfn.RANK.EQ(G19,$G$2:$G$82,1)</f>
        <v>#REF!</v>
      </c>
      <c r="I19" s="61" t="e">
        <f t="shared" si="0"/>
        <v>#REF!</v>
      </c>
      <c r="J19" s="61" t="s">
        <v>56</v>
      </c>
      <c r="K19" s="61" t="e">
        <f>+IF(ISBLANK(VLOOKUP(A19,#REF!,5,0)),"",VLOOKUP(A19,#REF!,5,0))</f>
        <v>#REF!</v>
      </c>
      <c r="L19" s="61" t="e">
        <f>+IF(ISBLANK(VLOOKUP(A19,#REF!,9,0)),"",VLOOKUP(A19,#REF!,9,0))</f>
        <v>#REF!</v>
      </c>
      <c r="M19" s="61" t="e">
        <f t="shared" si="5"/>
        <v>#REF!</v>
      </c>
      <c r="N19" s="61" t="e">
        <f t="shared" ref="N19" si="7">+AVERAGEIF($D$2:$D$82,D19,$M$2:$M$82)</f>
        <v>#REF!</v>
      </c>
      <c r="O19" s="61"/>
      <c r="P19" s="61"/>
    </row>
    <row r="20" spans="1:16" x14ac:dyDescent="0.2">
      <c r="A20" s="61" t="s">
        <v>63</v>
      </c>
      <c r="B20" s="61" t="str">
        <f t="shared" si="2"/>
        <v>5</v>
      </c>
      <c r="C20" s="61" t="e">
        <f>+MID(VLOOKUP(A20,#REF!,2,0),4,LEN(VLOOKUP(A20,#REF!,2,0))-4)</f>
        <v>#REF!</v>
      </c>
      <c r="D20" s="61" t="s">
        <v>37</v>
      </c>
      <c r="E20" s="61" t="e">
        <f>+VLOOKUP(A20,#REF!,3,0)</f>
        <v>#REF!</v>
      </c>
      <c r="F20" s="61" t="e">
        <f>+VLOOKUP(A20,#REF!,10,0)</f>
        <v>#REF!</v>
      </c>
      <c r="G20" s="61" t="e">
        <f>+VLOOKUP(A20,#REF!,13,0)</f>
        <v>#REF!</v>
      </c>
      <c r="H20" s="63" t="e">
        <f t="shared" si="3"/>
        <v>#REF!</v>
      </c>
      <c r="I20" s="61" t="e">
        <f t="shared" si="0"/>
        <v>#REF!</v>
      </c>
      <c r="J20" s="61" t="s">
        <v>64</v>
      </c>
      <c r="K20" s="61" t="e">
        <f>+IF(ISBLANK(VLOOKUP(A20,#REF!,5,0)),"",VLOOKUP(A20,#REF!,5,0))</f>
        <v>#REF!</v>
      </c>
      <c r="L20" s="61" t="e">
        <f>+IF(ISBLANK(VLOOKUP(A20,#REF!,9,0)),"",VLOOKUP(A20,#REF!,9,0))</f>
        <v>#REF!</v>
      </c>
      <c r="M20" s="61" t="e">
        <f t="shared" si="5"/>
        <v>#REF!</v>
      </c>
      <c r="N20" s="61" t="e">
        <f t="shared" si="4"/>
        <v>#REF!</v>
      </c>
      <c r="O20" s="61"/>
      <c r="P20" s="61"/>
    </row>
    <row r="21" spans="1:16" x14ac:dyDescent="0.2">
      <c r="A21" s="61" t="s">
        <v>65</v>
      </c>
      <c r="B21" s="61" t="str">
        <f t="shared" si="2"/>
        <v>5</v>
      </c>
      <c r="C21" s="61" t="e">
        <f>+MID(VLOOKUP(A21,#REF!,2,0),4,LEN(VLOOKUP(A21,#REF!,2,0))-4)</f>
        <v>#REF!</v>
      </c>
      <c r="D21" s="61" t="s">
        <v>37</v>
      </c>
      <c r="E21" s="61" t="e">
        <f>+VLOOKUP(A21,#REF!,3,0)</f>
        <v>#REF!</v>
      </c>
      <c r="F21" s="61" t="e">
        <f>+VLOOKUP(A21,#REF!,10,0)</f>
        <v>#REF!</v>
      </c>
      <c r="G21" s="61" t="e">
        <f>+VLOOKUP(A21,#REF!,13,0)</f>
        <v>#REF!</v>
      </c>
      <c r="H21" s="63" t="e">
        <f t="shared" si="3"/>
        <v>#REF!</v>
      </c>
      <c r="I21" s="61" t="e">
        <f t="shared" si="0"/>
        <v>#REF!</v>
      </c>
      <c r="J21" s="61" t="s">
        <v>64</v>
      </c>
      <c r="K21" s="61" t="e">
        <f>+IF(ISBLANK(VLOOKUP(A21,#REF!,5,0)),"",VLOOKUP(A21,#REF!,5,0))</f>
        <v>#REF!</v>
      </c>
      <c r="L21" s="61" t="e">
        <f>+IF(ISBLANK(VLOOKUP(A21,#REF!,9,0)),"",VLOOKUP(A21,#REF!,9,0))</f>
        <v>#REF!</v>
      </c>
      <c r="M21" s="61" t="e">
        <f t="shared" si="5"/>
        <v>#REF!</v>
      </c>
      <c r="N21" s="61" t="e">
        <f t="shared" si="4"/>
        <v>#REF!</v>
      </c>
      <c r="O21" s="61"/>
      <c r="P21" s="61"/>
    </row>
    <row r="22" spans="1:16" x14ac:dyDescent="0.2">
      <c r="A22" s="61" t="s">
        <v>66</v>
      </c>
      <c r="B22" s="61" t="str">
        <f t="shared" si="2"/>
        <v>5</v>
      </c>
      <c r="C22" s="61" t="e">
        <f>+MID(VLOOKUP(A22,#REF!,2,0),4,LEN(VLOOKUP(A22,#REF!,2,0))-4)</f>
        <v>#REF!</v>
      </c>
      <c r="D22" s="61" t="s">
        <v>37</v>
      </c>
      <c r="E22" s="61" t="e">
        <f>+VLOOKUP(A22,#REF!,3,0)</f>
        <v>#REF!</v>
      </c>
      <c r="F22" s="61" t="e">
        <f>+VLOOKUP(A22,#REF!,10,0)</f>
        <v>#REF!</v>
      </c>
      <c r="G22" s="61" t="e">
        <f>+VLOOKUP(A22,#REF!,13,0)</f>
        <v>#REF!</v>
      </c>
      <c r="H22" s="63" t="e">
        <f t="shared" si="3"/>
        <v>#REF!</v>
      </c>
      <c r="I22" s="61" t="e">
        <f t="shared" si="0"/>
        <v>#REF!</v>
      </c>
      <c r="J22" s="61" t="s">
        <v>64</v>
      </c>
      <c r="K22" s="61" t="e">
        <f>+IF(ISBLANK(VLOOKUP(A22,#REF!,5,0)),"",VLOOKUP(A22,#REF!,5,0))</f>
        <v>#REF!</v>
      </c>
      <c r="L22" s="61" t="e">
        <f>+IF(ISBLANK(VLOOKUP(A22,#REF!,9,0)),"",VLOOKUP(A22,#REF!,9,0))</f>
        <v>#REF!</v>
      </c>
      <c r="M22" s="61" t="e">
        <f t="shared" si="5"/>
        <v>#REF!</v>
      </c>
      <c r="N22" s="61" t="e">
        <f t="shared" si="4"/>
        <v>#REF!</v>
      </c>
      <c r="O22" s="61"/>
      <c r="P22" s="61"/>
    </row>
    <row r="23" spans="1:16" x14ac:dyDescent="0.2">
      <c r="A23" s="61" t="s">
        <v>67</v>
      </c>
      <c r="B23" s="61" t="str">
        <f t="shared" si="2"/>
        <v>5</v>
      </c>
      <c r="C23" s="61" t="e">
        <f>+MID(VLOOKUP(A23,#REF!,2,0),4,LEN(VLOOKUP(A23,#REF!,2,0))-4)</f>
        <v>#REF!</v>
      </c>
      <c r="D23" s="61" t="s">
        <v>37</v>
      </c>
      <c r="E23" s="61" t="e">
        <f>+VLOOKUP(A23,#REF!,3,0)</f>
        <v>#REF!</v>
      </c>
      <c r="F23" s="61" t="e">
        <f>+VLOOKUP(A23,#REF!,10,0)</f>
        <v>#REF!</v>
      </c>
      <c r="G23" s="61" t="e">
        <f>+VLOOKUP(A23,#REF!,13,0)</f>
        <v>#REF!</v>
      </c>
      <c r="H23" s="63" t="e">
        <f t="shared" si="3"/>
        <v>#REF!</v>
      </c>
      <c r="I23" s="61" t="e">
        <f t="shared" si="0"/>
        <v>#REF!</v>
      </c>
      <c r="J23" s="61" t="s">
        <v>64</v>
      </c>
      <c r="K23" s="61" t="e">
        <f>+IF(ISBLANK(VLOOKUP(A23,#REF!,5,0)),"",VLOOKUP(A23,#REF!,5,0))</f>
        <v>#REF!</v>
      </c>
      <c r="L23" s="61" t="e">
        <f>+IF(ISBLANK(VLOOKUP(A23,#REF!,9,0)),"",VLOOKUP(A23,#REF!,9,0))</f>
        <v>#REF!</v>
      </c>
      <c r="M23" s="61" t="e">
        <f t="shared" si="5"/>
        <v>#REF!</v>
      </c>
      <c r="N23" s="61" t="e">
        <f t="shared" si="4"/>
        <v>#REF!</v>
      </c>
      <c r="O23" s="61"/>
      <c r="P23" s="61"/>
    </row>
    <row r="24" spans="1:16" x14ac:dyDescent="0.2">
      <c r="A24" s="61" t="s">
        <v>68</v>
      </c>
      <c r="B24" s="61" t="str">
        <f t="shared" si="2"/>
        <v>5</v>
      </c>
      <c r="C24" s="61" t="e">
        <f>+MID(VLOOKUP(A24,#REF!,2,0),4,LEN(VLOOKUP(A24,#REF!,2,0))-4)</f>
        <v>#REF!</v>
      </c>
      <c r="D24" s="61" t="s">
        <v>37</v>
      </c>
      <c r="E24" s="61" t="e">
        <f>+VLOOKUP(A24,#REF!,3,0)</f>
        <v>#REF!</v>
      </c>
      <c r="F24" s="61" t="e">
        <f>+VLOOKUP(A24,#REF!,10,0)</f>
        <v>#REF!</v>
      </c>
      <c r="G24" s="61" t="e">
        <f>+VLOOKUP(A24,#REF!,13,0)</f>
        <v>#REF!</v>
      </c>
      <c r="H24" s="63" t="e">
        <f t="shared" si="3"/>
        <v>#REF!</v>
      </c>
      <c r="I24" s="61" t="e">
        <f t="shared" si="0"/>
        <v>#REF!</v>
      </c>
      <c r="J24" s="61" t="s">
        <v>64</v>
      </c>
      <c r="K24" s="61" t="e">
        <f>+IF(ISBLANK(VLOOKUP(A24,#REF!,5,0)),"",VLOOKUP(A24,#REF!,5,0))</f>
        <v>#REF!</v>
      </c>
      <c r="L24" s="61" t="e">
        <f>+IF(ISBLANK(VLOOKUP(A24,#REF!,9,0)),"",VLOOKUP(A24,#REF!,9,0))</f>
        <v>#REF!</v>
      </c>
      <c r="M24" s="61" t="e">
        <f t="shared" si="5"/>
        <v>#REF!</v>
      </c>
      <c r="N24" s="61" t="e">
        <f t="shared" si="4"/>
        <v>#REF!</v>
      </c>
      <c r="O24" s="61"/>
      <c r="P24" s="61"/>
    </row>
    <row r="25" spans="1:16" x14ac:dyDescent="0.2">
      <c r="A25" s="61" t="s">
        <v>69</v>
      </c>
      <c r="B25" s="61" t="str">
        <f t="shared" si="2"/>
        <v>5</v>
      </c>
      <c r="C25" s="61" t="e">
        <f>+MID(VLOOKUP(A25,#REF!,2,0),4,LEN(VLOOKUP(A25,#REF!,2,0))-4)</f>
        <v>#REF!</v>
      </c>
      <c r="D25" s="61" t="s">
        <v>37</v>
      </c>
      <c r="E25" s="61" t="e">
        <f>+VLOOKUP(A25,#REF!,3,0)</f>
        <v>#REF!</v>
      </c>
      <c r="F25" s="61" t="e">
        <f>+VLOOKUP(A25,#REF!,10,0)</f>
        <v>#REF!</v>
      </c>
      <c r="G25" s="61" t="e">
        <f>+VLOOKUP(A25,#REF!,13,0)</f>
        <v>#REF!</v>
      </c>
      <c r="H25" s="63" t="e">
        <f t="shared" si="3"/>
        <v>#REF!</v>
      </c>
      <c r="I25" s="61" t="e">
        <f t="shared" si="0"/>
        <v>#REF!</v>
      </c>
      <c r="J25" s="61" t="s">
        <v>64</v>
      </c>
      <c r="K25" s="61" t="e">
        <f>+IF(ISBLANK(VLOOKUP(A25,#REF!,5,0)),"",VLOOKUP(A25,#REF!,5,0))</f>
        <v>#REF!</v>
      </c>
      <c r="L25" s="61" t="e">
        <f>+IF(ISBLANK(VLOOKUP(A25,#REF!,9,0)),"",VLOOKUP(A25,#REF!,9,0))</f>
        <v>#REF!</v>
      </c>
      <c r="M25" s="61" t="e">
        <f t="shared" si="5"/>
        <v>#REF!</v>
      </c>
      <c r="N25" s="61" t="e">
        <f t="shared" si="4"/>
        <v>#REF!</v>
      </c>
      <c r="O25" s="61"/>
      <c r="P25" s="61"/>
    </row>
    <row r="26" spans="1:16" x14ac:dyDescent="0.2">
      <c r="A26" s="61" t="s">
        <v>70</v>
      </c>
      <c r="B26" s="61" t="str">
        <f t="shared" si="2"/>
        <v>6</v>
      </c>
      <c r="C26" s="61" t="e">
        <f>+MID(VLOOKUP(A26,#REF!,2,0),4,LEN(VLOOKUP(A26,#REF!,2,0))-4)</f>
        <v>#REF!</v>
      </c>
      <c r="D26" s="61" t="s">
        <v>23</v>
      </c>
      <c r="E26" s="61" t="e">
        <f>+VLOOKUP(A26,#REF!,3,0)</f>
        <v>#REF!</v>
      </c>
      <c r="F26" s="61" t="e">
        <f>+VLOOKUP(A26,#REF!,10,0)</f>
        <v>#REF!</v>
      </c>
      <c r="G26" s="61" t="e">
        <f>+VLOOKUP(A26,#REF!,13,0)</f>
        <v>#REF!</v>
      </c>
      <c r="H26" s="63" t="e">
        <f t="shared" si="3"/>
        <v>#REF!</v>
      </c>
      <c r="I26" s="61" t="e">
        <f t="shared" si="0"/>
        <v>#REF!</v>
      </c>
      <c r="J26" s="61" t="s">
        <v>71</v>
      </c>
      <c r="K26" s="61" t="e">
        <f>+IF(ISBLANK(VLOOKUP(A26,#REF!,5,0)),"",VLOOKUP(A26,#REF!,5,0))</f>
        <v>#REF!</v>
      </c>
      <c r="L26" s="61" t="e">
        <f>+IF(ISBLANK(VLOOKUP(A26,#REF!,9,9)),"",VLOOKUP(A26,#REF!,9,9))</f>
        <v>#REF!</v>
      </c>
      <c r="M26" s="61" t="e">
        <f t="shared" si="5"/>
        <v>#REF!</v>
      </c>
      <c r="N26" s="61" t="e">
        <f t="shared" si="4"/>
        <v>#REF!</v>
      </c>
      <c r="O26" s="61"/>
      <c r="P26" s="61"/>
    </row>
    <row r="27" spans="1:16" x14ac:dyDescent="0.2">
      <c r="A27" s="61" t="s">
        <v>72</v>
      </c>
      <c r="B27" s="61" t="str">
        <f t="shared" si="2"/>
        <v>6</v>
      </c>
      <c r="C27" s="61" t="e">
        <f>+MID(VLOOKUP(A27,#REF!,2,0),4,LEN(VLOOKUP(A27,#REF!,2,0))-4)</f>
        <v>#REF!</v>
      </c>
      <c r="D27" s="61" t="s">
        <v>23</v>
      </c>
      <c r="E27" s="61" t="e">
        <f>+VLOOKUP(A27,#REF!,3,0)</f>
        <v>#REF!</v>
      </c>
      <c r="F27" s="61" t="e">
        <f>+VLOOKUP(A27,#REF!,10,0)</f>
        <v>#REF!</v>
      </c>
      <c r="G27" s="61" t="e">
        <f>+VLOOKUP(A27,#REF!,13,0)</f>
        <v>#REF!</v>
      </c>
      <c r="H27" s="63" t="e">
        <f t="shared" si="3"/>
        <v>#REF!</v>
      </c>
      <c r="I27" s="61" t="e">
        <f t="shared" si="0"/>
        <v>#REF!</v>
      </c>
      <c r="J27" s="61" t="s">
        <v>71</v>
      </c>
      <c r="K27" s="61" t="e">
        <f>+IF(ISBLANK(VLOOKUP(A27,#REF!,5,0)),"",VLOOKUP(A27,#REF!,5,0))</f>
        <v>#REF!</v>
      </c>
      <c r="L27" s="61" t="e">
        <f>+IF(ISBLANK(VLOOKUP(A27,#REF!,9,9)),"",VLOOKUP(A27,#REF!,9,9))</f>
        <v>#REF!</v>
      </c>
      <c r="M27" s="61" t="e">
        <f t="shared" si="5"/>
        <v>#REF!</v>
      </c>
      <c r="N27" s="61" t="e">
        <f t="shared" si="4"/>
        <v>#REF!</v>
      </c>
      <c r="O27" s="61"/>
      <c r="P27" s="61"/>
    </row>
    <row r="28" spans="1:16" x14ac:dyDescent="0.2">
      <c r="A28" s="61" t="s">
        <v>73</v>
      </c>
      <c r="B28" s="61" t="str">
        <f t="shared" si="2"/>
        <v>6</v>
      </c>
      <c r="C28" s="61" t="e">
        <f>+MID(VLOOKUP(A28,#REF!,2,0),4,LEN(VLOOKUP(A28,#REF!,2,0))-4)</f>
        <v>#REF!</v>
      </c>
      <c r="D28" s="61" t="s">
        <v>23</v>
      </c>
      <c r="E28" s="61" t="e">
        <f>+VLOOKUP(A28,#REF!,3,0)</f>
        <v>#REF!</v>
      </c>
      <c r="F28" s="61" t="e">
        <f>+VLOOKUP(A28,#REF!,10,0)</f>
        <v>#REF!</v>
      </c>
      <c r="G28" s="61" t="e">
        <f>+VLOOKUP(A28,#REF!,13,0)</f>
        <v>#REF!</v>
      </c>
      <c r="H28" s="63" t="e">
        <f t="shared" si="3"/>
        <v>#REF!</v>
      </c>
      <c r="I28" s="61" t="e">
        <f t="shared" si="0"/>
        <v>#REF!</v>
      </c>
      <c r="J28" s="61" t="s">
        <v>71</v>
      </c>
      <c r="K28" s="61" t="e">
        <f>+IF(ISBLANK(VLOOKUP(A28,#REF!,5,0)),"",VLOOKUP(A28,#REF!,5,0))</f>
        <v>#REF!</v>
      </c>
      <c r="L28" s="61" t="e">
        <f>+IF(ISBLANK(VLOOKUP(A28,#REF!,9,9)),"",VLOOKUP(A28,#REF!,9,9))</f>
        <v>#REF!</v>
      </c>
      <c r="M28" s="61" t="e">
        <f t="shared" si="5"/>
        <v>#REF!</v>
      </c>
      <c r="N28" s="61" t="e">
        <f t="shared" si="4"/>
        <v>#REF!</v>
      </c>
      <c r="O28" s="61"/>
      <c r="P28" s="61"/>
    </row>
    <row r="29" spans="1:16" x14ac:dyDescent="0.2">
      <c r="A29" s="61" t="s">
        <v>74</v>
      </c>
      <c r="B29" s="61" t="str">
        <f t="shared" si="2"/>
        <v>7</v>
      </c>
      <c r="C29" s="61" t="e">
        <f>+MID(VLOOKUP(A29,#REF!,2,0),4,LEN(VLOOKUP(A29,#REF!,2,0))-4)</f>
        <v>#REF!</v>
      </c>
      <c r="D29" s="61" t="s">
        <v>23</v>
      </c>
      <c r="E29" s="61" t="e">
        <f>+VLOOKUP(A29,#REF!,3,0)</f>
        <v>#REF!</v>
      </c>
      <c r="F29" s="61" t="e">
        <f>+VLOOKUP(A29,#REF!,10,0)</f>
        <v>#REF!</v>
      </c>
      <c r="G29" s="61" t="e">
        <f>+VLOOKUP(A29,#REF!,13,0)</f>
        <v>#REF!</v>
      </c>
      <c r="H29" s="63" t="e">
        <f t="shared" si="3"/>
        <v>#REF!</v>
      </c>
      <c r="I29" s="61" t="e">
        <f t="shared" si="0"/>
        <v>#REF!</v>
      </c>
      <c r="J29" s="61" t="s">
        <v>75</v>
      </c>
      <c r="K29" s="61" t="e">
        <f>+IF(ISBLANK(VLOOKUP(A29,#REF!,5,0)),"",VLOOKUP(A29,#REF!,5,0))</f>
        <v>#REF!</v>
      </c>
      <c r="L29" s="61" t="e">
        <f>+IF(ISBLANK(VLOOKUP(A29,#REF!,9,9)),"",VLOOKUP(A29,#REF!,9,9))</f>
        <v>#REF!</v>
      </c>
      <c r="M29" s="61" t="e">
        <f t="shared" si="5"/>
        <v>#REF!</v>
      </c>
      <c r="N29" s="61" t="e">
        <f t="shared" si="4"/>
        <v>#REF!</v>
      </c>
      <c r="O29" s="61"/>
      <c r="P29" s="61"/>
    </row>
    <row r="30" spans="1:16" x14ac:dyDescent="0.2">
      <c r="A30" s="61" t="s">
        <v>76</v>
      </c>
      <c r="B30" s="61" t="str">
        <f t="shared" si="2"/>
        <v>7</v>
      </c>
      <c r="C30" s="61" t="e">
        <f>+MID(VLOOKUP(A30,#REF!,2,0),4,LEN(VLOOKUP(A30,#REF!,2,0))-4)</f>
        <v>#REF!</v>
      </c>
      <c r="D30" s="61" t="s">
        <v>23</v>
      </c>
      <c r="E30" s="61" t="e">
        <f>+VLOOKUP(A30,#REF!,3,0)</f>
        <v>#REF!</v>
      </c>
      <c r="F30" s="61" t="e">
        <f>+VLOOKUP(A30,#REF!,10,0)</f>
        <v>#REF!</v>
      </c>
      <c r="G30" s="61" t="e">
        <f>+VLOOKUP(A30,#REF!,13,0)</f>
        <v>#REF!</v>
      </c>
      <c r="H30" s="63" t="e">
        <f t="shared" si="3"/>
        <v>#REF!</v>
      </c>
      <c r="I30" s="61" t="e">
        <f t="shared" si="0"/>
        <v>#REF!</v>
      </c>
      <c r="J30" s="61" t="s">
        <v>75</v>
      </c>
      <c r="K30" s="61" t="e">
        <f>+IF(ISBLANK(VLOOKUP(A30,#REF!,5,0)),"",VLOOKUP(A30,#REF!,5,0))</f>
        <v>#REF!</v>
      </c>
      <c r="L30" s="61" t="e">
        <f>+IF(ISBLANK(VLOOKUP(A30,#REF!,9,9)),"",VLOOKUP(A30,#REF!,9,9))</f>
        <v>#REF!</v>
      </c>
      <c r="M30" s="61" t="e">
        <f t="shared" si="5"/>
        <v>#REF!</v>
      </c>
      <c r="N30" s="61" t="e">
        <f t="shared" si="4"/>
        <v>#REF!</v>
      </c>
      <c r="O30" s="61"/>
      <c r="P30" s="61"/>
    </row>
    <row r="31" spans="1:16" x14ac:dyDescent="0.2">
      <c r="A31" s="61" t="s">
        <v>77</v>
      </c>
      <c r="B31" s="61" t="str">
        <f t="shared" si="2"/>
        <v>7</v>
      </c>
      <c r="C31" s="61" t="e">
        <f>+MID(VLOOKUP(A31,#REF!,2,0),4,LEN(VLOOKUP(A31,#REF!,2,0))-4)</f>
        <v>#REF!</v>
      </c>
      <c r="D31" s="61" t="s">
        <v>23</v>
      </c>
      <c r="E31" s="61" t="e">
        <f>+VLOOKUP(A31,#REF!,3,0)</f>
        <v>#REF!</v>
      </c>
      <c r="F31" s="61" t="e">
        <f>+VLOOKUP(A31,#REF!,10,0)</f>
        <v>#REF!</v>
      </c>
      <c r="G31" s="61" t="e">
        <f>+VLOOKUP(A31,#REF!,13,0)</f>
        <v>#REF!</v>
      </c>
      <c r="H31" s="63" t="e">
        <f t="shared" si="3"/>
        <v>#REF!</v>
      </c>
      <c r="I31" s="61" t="e">
        <f t="shared" si="0"/>
        <v>#REF!</v>
      </c>
      <c r="J31" s="61" t="s">
        <v>75</v>
      </c>
      <c r="K31" s="61" t="e">
        <f>+IF(ISBLANK(VLOOKUP(A31,#REF!,5,0)),"",VLOOKUP(A31,#REF!,5,0))</f>
        <v>#REF!</v>
      </c>
      <c r="L31" s="61" t="e">
        <f>+IF(ISBLANK(VLOOKUP(A31,#REF!,9,9)),"",VLOOKUP(A31,#REF!,9,9))</f>
        <v>#REF!</v>
      </c>
      <c r="M31" s="61" t="e">
        <f t="shared" si="5"/>
        <v>#REF!</v>
      </c>
      <c r="N31" s="61" t="e">
        <f t="shared" si="4"/>
        <v>#REF!</v>
      </c>
      <c r="O31" s="61"/>
      <c r="P31" s="61"/>
    </row>
    <row r="32" spans="1:16" x14ac:dyDescent="0.2">
      <c r="A32" s="61" t="s">
        <v>78</v>
      </c>
      <c r="B32" s="61" t="str">
        <f t="shared" si="2"/>
        <v>7</v>
      </c>
      <c r="C32" s="61" t="e">
        <f>+MID(VLOOKUP(A32,#REF!,2,0),4,LEN(VLOOKUP(A32,#REF!,2,0))-4)</f>
        <v>#REF!</v>
      </c>
      <c r="D32" s="61" t="s">
        <v>23</v>
      </c>
      <c r="E32" s="61" t="e">
        <f>+VLOOKUP(A32,#REF!,3,0)</f>
        <v>#REF!</v>
      </c>
      <c r="F32" s="61" t="e">
        <f>+VLOOKUP(A32,#REF!,10,0)</f>
        <v>#REF!</v>
      </c>
      <c r="G32" s="61" t="e">
        <f>+VLOOKUP(A32,#REF!,13,0)</f>
        <v>#REF!</v>
      </c>
      <c r="H32" s="63" t="e">
        <f t="shared" si="3"/>
        <v>#REF!</v>
      </c>
      <c r="I32" s="61" t="e">
        <f t="shared" si="0"/>
        <v>#REF!</v>
      </c>
      <c r="J32" s="61" t="s">
        <v>75</v>
      </c>
      <c r="K32" s="61" t="e">
        <f>+IF(ISBLANK(VLOOKUP(A32,#REF!,5,0)),"",VLOOKUP(A32,#REF!,5,0))</f>
        <v>#REF!</v>
      </c>
      <c r="L32" s="61" t="e">
        <f>+IF(ISBLANK(VLOOKUP(A32,#REF!,9,9)),"",VLOOKUP(A32,#REF!,9,9))</f>
        <v>#REF!</v>
      </c>
      <c r="M32" s="61" t="e">
        <f t="shared" si="5"/>
        <v>#REF!</v>
      </c>
      <c r="N32" s="61" t="e">
        <f t="shared" si="4"/>
        <v>#REF!</v>
      </c>
      <c r="O32" s="61"/>
      <c r="P32" s="61"/>
    </row>
    <row r="33" spans="1:16" x14ac:dyDescent="0.2">
      <c r="A33" s="61" t="s">
        <v>79</v>
      </c>
      <c r="B33" s="61" t="str">
        <f t="shared" si="2"/>
        <v>7</v>
      </c>
      <c r="C33" s="61" t="e">
        <f>+MID(VLOOKUP(A33,#REF!,2,0),4,LEN(VLOOKUP(A33,#REF!,2,0))-4)</f>
        <v>#REF!</v>
      </c>
      <c r="D33" s="61" t="s">
        <v>23</v>
      </c>
      <c r="E33" s="61" t="e">
        <f>+VLOOKUP(A33,#REF!,3,0)</f>
        <v>#REF!</v>
      </c>
      <c r="F33" s="61" t="e">
        <f>+VLOOKUP(A33,#REF!,10,0)</f>
        <v>#REF!</v>
      </c>
      <c r="G33" s="61" t="e">
        <f>+VLOOKUP(A33,#REF!,13,0)</f>
        <v>#REF!</v>
      </c>
      <c r="H33" s="63" t="e">
        <f t="shared" si="3"/>
        <v>#REF!</v>
      </c>
      <c r="I33" s="61" t="e">
        <f t="shared" si="0"/>
        <v>#REF!</v>
      </c>
      <c r="J33" s="61" t="s">
        <v>75</v>
      </c>
      <c r="K33" s="61" t="e">
        <f>+IF(ISBLANK(VLOOKUP(A33,#REF!,5,0)),"",VLOOKUP(A33,#REF!,5,0))</f>
        <v>#REF!</v>
      </c>
      <c r="L33" s="61" t="e">
        <f>+IF(ISBLANK(VLOOKUP(A33,#REF!,9,9)),"",VLOOKUP(A33,#REF!,9,9))</f>
        <v>#REF!</v>
      </c>
      <c r="M33" s="61" t="e">
        <f t="shared" si="5"/>
        <v>#REF!</v>
      </c>
      <c r="N33" s="61" t="e">
        <f t="shared" si="4"/>
        <v>#REF!</v>
      </c>
      <c r="O33" s="61"/>
      <c r="P33" s="61"/>
    </row>
    <row r="34" spans="1:16" x14ac:dyDescent="0.2">
      <c r="A34" s="61" t="s">
        <v>80</v>
      </c>
      <c r="B34" s="61" t="str">
        <f t="shared" si="2"/>
        <v>8</v>
      </c>
      <c r="C34" s="61" t="e">
        <f>+MID(VLOOKUP(A34,#REF!,2,0),4,LEN(VLOOKUP(A34,#REF!,2,0))-4)</f>
        <v>#REF!</v>
      </c>
      <c r="D34" s="61" t="s">
        <v>23</v>
      </c>
      <c r="E34" s="61" t="e">
        <f>+VLOOKUP(A34,#REF!,3,0)</f>
        <v>#REF!</v>
      </c>
      <c r="F34" s="61" t="e">
        <f>+VLOOKUP(A34,#REF!,10,0)</f>
        <v>#REF!</v>
      </c>
      <c r="G34" s="61" t="e">
        <f>+VLOOKUP(A34,#REF!,13,0)</f>
        <v>#REF!</v>
      </c>
      <c r="H34" s="63" t="e">
        <f t="shared" si="3"/>
        <v>#REF!</v>
      </c>
      <c r="I34" s="61" t="e">
        <f t="shared" ref="I34:I65" si="8">+IF(F34=$F$2,$P$4,IF(F34=$F$3,$P$2,$P$3))</f>
        <v>#REF!</v>
      </c>
      <c r="J34" s="61" t="s">
        <v>81</v>
      </c>
      <c r="K34" s="61" t="e">
        <f>+IF(ISBLANK(VLOOKUP(A34,#REF!,5,0)),"",VLOOKUP(A34,#REF!,5,0))</f>
        <v>#REF!</v>
      </c>
      <c r="L34" s="61" t="e">
        <f>+IF(ISBLANK(VLOOKUP(A34,#REF!,9,9)),"",VLOOKUP(A34,#REF!,9,9))</f>
        <v>#REF!</v>
      </c>
      <c r="M34" s="61" t="e">
        <f t="shared" si="5"/>
        <v>#REF!</v>
      </c>
      <c r="N34" s="61" t="e">
        <f t="shared" si="4"/>
        <v>#REF!</v>
      </c>
      <c r="O34" s="61"/>
      <c r="P34" s="61"/>
    </row>
    <row r="35" spans="1:16" x14ac:dyDescent="0.2">
      <c r="A35" s="61" t="s">
        <v>82</v>
      </c>
      <c r="B35" s="61" t="str">
        <f t="shared" si="2"/>
        <v>8</v>
      </c>
      <c r="C35" s="61" t="e">
        <f>+MID(VLOOKUP(A35,#REF!,2,0),4,LEN(VLOOKUP(A35,#REF!,2,0))-4)</f>
        <v>#REF!</v>
      </c>
      <c r="D35" s="61" t="s">
        <v>23</v>
      </c>
      <c r="E35" s="61" t="e">
        <f>+VLOOKUP(A35,#REF!,3,0)</f>
        <v>#REF!</v>
      </c>
      <c r="F35" s="61" t="e">
        <f>+VLOOKUP(A35,#REF!,10,0)</f>
        <v>#REF!</v>
      </c>
      <c r="G35" s="61" t="e">
        <f>+VLOOKUP(A35,#REF!,13,0)</f>
        <v>#REF!</v>
      </c>
      <c r="H35" s="63" t="e">
        <f t="shared" si="3"/>
        <v>#REF!</v>
      </c>
      <c r="I35" s="61" t="e">
        <f t="shared" si="8"/>
        <v>#REF!</v>
      </c>
      <c r="J35" s="61" t="s">
        <v>81</v>
      </c>
      <c r="K35" s="61" t="e">
        <f>+IF(ISBLANK(VLOOKUP(A35,#REF!,5,0)),"",VLOOKUP(A35,#REF!,5,0))</f>
        <v>#REF!</v>
      </c>
      <c r="L35" s="61" t="e">
        <f>+IF(ISBLANK(VLOOKUP(A35,#REF!,9,9)),"",VLOOKUP(A35,#REF!,9,9))</f>
        <v>#REF!</v>
      </c>
      <c r="M35" s="61" t="e">
        <f t="shared" si="5"/>
        <v>#REF!</v>
      </c>
      <c r="N35" s="61" t="e">
        <f t="shared" si="4"/>
        <v>#REF!</v>
      </c>
      <c r="O35" s="61"/>
      <c r="P35" s="61"/>
    </row>
    <row r="36" spans="1:16" x14ac:dyDescent="0.2">
      <c r="A36" s="61" t="s">
        <v>83</v>
      </c>
      <c r="B36" s="61" t="str">
        <f t="shared" si="2"/>
        <v>8</v>
      </c>
      <c r="C36" s="61" t="e">
        <f>+MID(VLOOKUP(A36,#REF!,2,0),4,LEN(VLOOKUP(A36,#REF!,2,0))-4)</f>
        <v>#REF!</v>
      </c>
      <c r="D36" s="61" t="s">
        <v>23</v>
      </c>
      <c r="E36" s="61" t="e">
        <f>+VLOOKUP(A36,#REF!,3,0)</f>
        <v>#REF!</v>
      </c>
      <c r="F36" s="61" t="e">
        <f>+VLOOKUP(A36,#REF!,10,0)</f>
        <v>#REF!</v>
      </c>
      <c r="G36" s="61" t="e">
        <f>+VLOOKUP(A36,#REF!,13,0)</f>
        <v>#REF!</v>
      </c>
      <c r="H36" s="63" t="e">
        <f t="shared" si="3"/>
        <v>#REF!</v>
      </c>
      <c r="I36" s="61" t="e">
        <f t="shared" si="8"/>
        <v>#REF!</v>
      </c>
      <c r="J36" s="61" t="s">
        <v>81</v>
      </c>
      <c r="K36" s="61" t="e">
        <f>+IF(ISBLANK(VLOOKUP(A36,#REF!,5,0)),"",VLOOKUP(A36,#REF!,5,0))</f>
        <v>#REF!</v>
      </c>
      <c r="L36" s="61" t="e">
        <f>+IF(ISBLANK(VLOOKUP(A36,#REF!,9,9)),"",VLOOKUP(A36,#REF!,9,9))</f>
        <v>#REF!</v>
      </c>
      <c r="M36" s="61" t="e">
        <f t="shared" si="5"/>
        <v>#REF!</v>
      </c>
      <c r="N36" s="61" t="e">
        <f t="shared" si="4"/>
        <v>#REF!</v>
      </c>
      <c r="O36" s="61"/>
      <c r="P36" s="61"/>
    </row>
    <row r="37" spans="1:16" x14ac:dyDescent="0.2">
      <c r="A37" s="61" t="s">
        <v>84</v>
      </c>
      <c r="B37" s="61" t="str">
        <f t="shared" si="2"/>
        <v>8</v>
      </c>
      <c r="C37" s="61" t="e">
        <f>+MID(VLOOKUP(A37,#REF!,2,0),4,LEN(VLOOKUP(A37,#REF!,2,0))-4)</f>
        <v>#REF!</v>
      </c>
      <c r="D37" s="61" t="s">
        <v>23</v>
      </c>
      <c r="E37" s="61" t="e">
        <f>+VLOOKUP(A37,#REF!,3,0)</f>
        <v>#REF!</v>
      </c>
      <c r="F37" s="61" t="e">
        <f>+VLOOKUP(A37,#REF!,10,0)</f>
        <v>#REF!</v>
      </c>
      <c r="G37" s="61" t="e">
        <f>+VLOOKUP(A37,#REF!,13,0)</f>
        <v>#REF!</v>
      </c>
      <c r="H37" s="63" t="e">
        <f t="shared" si="3"/>
        <v>#REF!</v>
      </c>
      <c r="I37" s="61" t="e">
        <f t="shared" si="8"/>
        <v>#REF!</v>
      </c>
      <c r="J37" s="61" t="s">
        <v>81</v>
      </c>
      <c r="K37" s="61" t="e">
        <f>+IF(ISBLANK(VLOOKUP(A37,#REF!,5,0)),"",VLOOKUP(A37,#REF!,5,0))</f>
        <v>#REF!</v>
      </c>
      <c r="L37" s="61" t="e">
        <f>+IF(ISBLANK(VLOOKUP(A37,#REF!,9,9)),"",VLOOKUP(A37,#REF!,9,9))</f>
        <v>#REF!</v>
      </c>
      <c r="M37" s="61" t="e">
        <f t="shared" si="5"/>
        <v>#REF!</v>
      </c>
      <c r="N37" s="61" t="e">
        <f t="shared" si="4"/>
        <v>#REF!</v>
      </c>
      <c r="O37" s="61"/>
      <c r="P37" s="61"/>
    </row>
    <row r="38" spans="1:16" x14ac:dyDescent="0.2">
      <c r="A38" s="61" t="s">
        <v>85</v>
      </c>
      <c r="B38" s="61" t="str">
        <f t="shared" si="2"/>
        <v>9</v>
      </c>
      <c r="C38" s="61" t="e">
        <f>+MID(VLOOKUP(A38,#REF!,2,0),4,LEN(VLOOKUP(A38,#REF!,2,0))-4)</f>
        <v>#REF!</v>
      </c>
      <c r="D38" s="61" t="s">
        <v>23</v>
      </c>
      <c r="E38" s="61" t="e">
        <f>+VLOOKUP(A38,#REF!,3,0)</f>
        <v>#REF!</v>
      </c>
      <c r="F38" s="61" t="e">
        <f>+VLOOKUP(A38,#REF!,10,0)</f>
        <v>#REF!</v>
      </c>
      <c r="G38" s="61" t="e">
        <f>+VLOOKUP(A38,#REF!,13,0)</f>
        <v>#REF!</v>
      </c>
      <c r="H38" s="63" t="e">
        <f t="shared" si="3"/>
        <v>#REF!</v>
      </c>
      <c r="I38" s="61" t="e">
        <f t="shared" si="8"/>
        <v>#REF!</v>
      </c>
      <c r="J38" s="61" t="s">
        <v>86</v>
      </c>
      <c r="K38" s="61" t="e">
        <f>+IF(ISBLANK(VLOOKUP(A38,#REF!,5,0)),"",VLOOKUP(A38,#REF!,5,0))</f>
        <v>#REF!</v>
      </c>
      <c r="L38" s="61" t="e">
        <f>+IF(ISBLANK(VLOOKUP(A38,#REF!,9,9)),"",VLOOKUP(A38,#REF!,9,9))</f>
        <v>#REF!</v>
      </c>
      <c r="M38" s="61" t="e">
        <f t="shared" si="5"/>
        <v>#REF!</v>
      </c>
      <c r="N38" s="61" t="e">
        <f t="shared" si="4"/>
        <v>#REF!</v>
      </c>
      <c r="O38" s="61"/>
      <c r="P38" s="61"/>
    </row>
    <row r="39" spans="1:16" x14ac:dyDescent="0.2">
      <c r="A39" s="61" t="s">
        <v>87</v>
      </c>
      <c r="B39" s="61" t="str">
        <f t="shared" si="2"/>
        <v>9</v>
      </c>
      <c r="C39" s="61" t="e">
        <f>+MID(VLOOKUP(A39,#REF!,2,0),4,LEN(VLOOKUP(A39,#REF!,2,0))-4)</f>
        <v>#REF!</v>
      </c>
      <c r="D39" s="61" t="s">
        <v>23</v>
      </c>
      <c r="E39" s="61" t="e">
        <f>+VLOOKUP(A39,#REF!,3,0)</f>
        <v>#REF!</v>
      </c>
      <c r="F39" s="61" t="e">
        <f>+VLOOKUP(A39,#REF!,10,0)</f>
        <v>#REF!</v>
      </c>
      <c r="G39" s="61" t="e">
        <f>+VLOOKUP(A39,#REF!,13,0)</f>
        <v>#REF!</v>
      </c>
      <c r="H39" s="63" t="e">
        <f t="shared" si="3"/>
        <v>#REF!</v>
      </c>
      <c r="I39" s="61" t="e">
        <f t="shared" si="8"/>
        <v>#REF!</v>
      </c>
      <c r="J39" s="61" t="s">
        <v>86</v>
      </c>
      <c r="K39" s="61" t="e">
        <f>+IF(ISBLANK(VLOOKUP(A39,#REF!,5,0)),"",VLOOKUP(A39,#REF!,5,0))</f>
        <v>#REF!</v>
      </c>
      <c r="L39" s="61" t="e">
        <f>+IF(ISBLANK(VLOOKUP(A39,#REF!,9,9)),"",VLOOKUP(A39,#REF!,9,9))</f>
        <v>#REF!</v>
      </c>
      <c r="M39" s="61" t="e">
        <f t="shared" si="5"/>
        <v>#REF!</v>
      </c>
      <c r="N39" s="61" t="e">
        <f t="shared" si="4"/>
        <v>#REF!</v>
      </c>
      <c r="O39" s="61"/>
      <c r="P39" s="61"/>
    </row>
    <row r="40" spans="1:16" x14ac:dyDescent="0.2">
      <c r="A40" s="61" t="s">
        <v>88</v>
      </c>
      <c r="B40" s="61" t="str">
        <f t="shared" si="2"/>
        <v>9</v>
      </c>
      <c r="C40" s="61" t="e">
        <f>+MID(VLOOKUP(A40,#REF!,2,0),4,LEN(VLOOKUP(A40,#REF!,2,0))-4)</f>
        <v>#REF!</v>
      </c>
      <c r="D40" s="61" t="s">
        <v>23</v>
      </c>
      <c r="E40" s="61" t="e">
        <f>+VLOOKUP(A40,#REF!,3,0)</f>
        <v>#REF!</v>
      </c>
      <c r="F40" s="61" t="e">
        <f>+VLOOKUP(A40,#REF!,10,0)</f>
        <v>#REF!</v>
      </c>
      <c r="G40" s="61" t="e">
        <f>+VLOOKUP(A40,#REF!,13,0)</f>
        <v>#REF!</v>
      </c>
      <c r="H40" s="63" t="e">
        <f t="shared" si="3"/>
        <v>#REF!</v>
      </c>
      <c r="I40" s="61" t="e">
        <f t="shared" si="8"/>
        <v>#REF!</v>
      </c>
      <c r="J40" s="61" t="s">
        <v>86</v>
      </c>
      <c r="K40" s="61" t="e">
        <f>+IF(ISBLANK(VLOOKUP(A40,#REF!,5,0)),"",VLOOKUP(A40,#REF!,5,0))</f>
        <v>#REF!</v>
      </c>
      <c r="L40" s="61" t="e">
        <f>+IF(ISBLANK(VLOOKUP(A40,#REF!,9,9)),"",VLOOKUP(A40,#REF!,9,9))</f>
        <v>#REF!</v>
      </c>
      <c r="M40" s="61" t="e">
        <f t="shared" si="5"/>
        <v>#REF!</v>
      </c>
      <c r="N40" s="61" t="e">
        <f t="shared" si="4"/>
        <v>#REF!</v>
      </c>
      <c r="O40" s="61"/>
      <c r="P40" s="61"/>
    </row>
    <row r="41" spans="1:16" x14ac:dyDescent="0.2">
      <c r="A41" s="61" t="s">
        <v>89</v>
      </c>
      <c r="B41" s="61" t="str">
        <f t="shared" si="2"/>
        <v>9</v>
      </c>
      <c r="C41" s="61" t="e">
        <f>+MID(VLOOKUP(A41,#REF!,2,0),4,LEN(VLOOKUP(A41,#REF!,2,0))-4)</f>
        <v>#REF!</v>
      </c>
      <c r="D41" s="61" t="s">
        <v>23</v>
      </c>
      <c r="E41" s="61" t="e">
        <f>+VLOOKUP(A41,#REF!,3,0)</f>
        <v>#REF!</v>
      </c>
      <c r="F41" s="61" t="e">
        <f>+VLOOKUP(A41,#REF!,10,0)</f>
        <v>#REF!</v>
      </c>
      <c r="G41" s="61" t="e">
        <f>+VLOOKUP(A41,#REF!,13,0)</f>
        <v>#REF!</v>
      </c>
      <c r="H41" s="63" t="e">
        <f t="shared" si="3"/>
        <v>#REF!</v>
      </c>
      <c r="I41" s="61" t="e">
        <f t="shared" si="8"/>
        <v>#REF!</v>
      </c>
      <c r="J41" s="61" t="s">
        <v>86</v>
      </c>
      <c r="K41" s="61" t="e">
        <f>+IF(ISBLANK(VLOOKUP(A41,#REF!,5,0)),"",VLOOKUP(A41,#REF!,5,0))</f>
        <v>#REF!</v>
      </c>
      <c r="L41" s="61" t="e">
        <f>+IF(ISBLANK(VLOOKUP(A41,#REF!,9,9)),"",VLOOKUP(A41,#REF!,9,9))</f>
        <v>#REF!</v>
      </c>
      <c r="M41" s="61" t="e">
        <f t="shared" si="5"/>
        <v>#REF!</v>
      </c>
      <c r="N41" s="61" t="e">
        <f t="shared" si="4"/>
        <v>#REF!</v>
      </c>
      <c r="O41" s="61"/>
      <c r="P41" s="61"/>
    </row>
    <row r="42" spans="1:16" x14ac:dyDescent="0.2">
      <c r="A42" s="61" t="s">
        <v>90</v>
      </c>
      <c r="B42" s="61" t="str">
        <f t="shared" si="2"/>
        <v>9</v>
      </c>
      <c r="C42" s="61" t="e">
        <f>+MID(VLOOKUP(A42,#REF!,2,0),4,LEN(VLOOKUP(A42,#REF!,2,0))-4)</f>
        <v>#REF!</v>
      </c>
      <c r="D42" s="61" t="s">
        <v>23</v>
      </c>
      <c r="E42" s="61" t="e">
        <f>+VLOOKUP(A42,#REF!,3,0)</f>
        <v>#REF!</v>
      </c>
      <c r="F42" s="61" t="e">
        <f>+VLOOKUP(A42,#REF!,10,0)</f>
        <v>#REF!</v>
      </c>
      <c r="G42" s="61" t="e">
        <f>+VLOOKUP(A42,#REF!,13,0)</f>
        <v>#REF!</v>
      </c>
      <c r="H42" s="63" t="e">
        <f t="shared" si="3"/>
        <v>#REF!</v>
      </c>
      <c r="I42" s="61" t="e">
        <f t="shared" si="8"/>
        <v>#REF!</v>
      </c>
      <c r="J42" s="61" t="s">
        <v>86</v>
      </c>
      <c r="K42" s="61" t="e">
        <f>+IF(ISBLANK(VLOOKUP(A42,#REF!,5,0)),"",VLOOKUP(A42,#REF!,5,0))</f>
        <v>#REF!</v>
      </c>
      <c r="L42" s="61" t="e">
        <f>+IF(ISBLANK(VLOOKUP(A42,#REF!,9,9)),"",VLOOKUP(A42,#REF!,9,9))</f>
        <v>#REF!</v>
      </c>
      <c r="M42" s="61" t="e">
        <f t="shared" si="5"/>
        <v>#REF!</v>
      </c>
      <c r="N42" s="61" t="e">
        <f t="shared" si="4"/>
        <v>#REF!</v>
      </c>
      <c r="O42" s="61"/>
      <c r="P42" s="61"/>
    </row>
    <row r="43" spans="1:16" x14ac:dyDescent="0.2">
      <c r="A43" s="61" t="s">
        <v>91</v>
      </c>
      <c r="B43" s="61" t="str">
        <f>+LEFT(A43,2)</f>
        <v>10</v>
      </c>
      <c r="C43" s="61" t="e">
        <f>+MID(VLOOKUP(A43,#REF!,2,0),5,LEN(VLOOKUP(A43,#REF!,2,0))-5)</f>
        <v>#REF!</v>
      </c>
      <c r="D43" s="61" t="s">
        <v>24</v>
      </c>
      <c r="E43" s="61" t="e">
        <f>+VLOOKUP(A43,#REF!,3,0)</f>
        <v>#REF!</v>
      </c>
      <c r="F43" s="61" t="e">
        <f>+VLOOKUP(A43,#REF!,10,0)</f>
        <v>#REF!</v>
      </c>
      <c r="G43" s="61" t="e">
        <f>+VLOOKUP(A43,#REF!,13,0)</f>
        <v>#REF!</v>
      </c>
      <c r="H43" s="63" t="e">
        <f t="shared" si="3"/>
        <v>#REF!</v>
      </c>
      <c r="I43" s="61" t="e">
        <f t="shared" si="8"/>
        <v>#REF!</v>
      </c>
      <c r="J43" s="61" t="s">
        <v>92</v>
      </c>
      <c r="K43" s="61" t="e">
        <f>+IF(ISBLANK(VLOOKUP(A43,#REF!,5,0)),"",VLOOKUP(A43,#REF!,5,0))</f>
        <v>#REF!</v>
      </c>
      <c r="L43" s="61" t="e">
        <f>+IF(ISBLANK(VLOOKUP(A43,#REF!,9,0)),"",VLOOKUP(A43,#REF!,9,0))</f>
        <v>#REF!</v>
      </c>
      <c r="M43" s="61" t="e">
        <f t="shared" si="5"/>
        <v>#REF!</v>
      </c>
      <c r="N43" s="61" t="e">
        <f t="shared" si="4"/>
        <v>#REF!</v>
      </c>
      <c r="O43" s="61"/>
      <c r="P43" s="61"/>
    </row>
    <row r="44" spans="1:16" x14ac:dyDescent="0.2">
      <c r="A44" s="61" t="s">
        <v>93</v>
      </c>
      <c r="B44" s="61" t="str">
        <f t="shared" ref="B44:B82" si="9">+LEFT(A44,2)</f>
        <v>10</v>
      </c>
      <c r="C44" s="61" t="e">
        <f>+MID(VLOOKUP(A44,#REF!,2,0),5,LEN(VLOOKUP(A44,#REF!,2,0))-5)</f>
        <v>#REF!</v>
      </c>
      <c r="D44" s="61" t="s">
        <v>24</v>
      </c>
      <c r="E44" s="61" t="e">
        <f>+VLOOKUP(A44,#REF!,3,0)</f>
        <v>#REF!</v>
      </c>
      <c r="F44" s="61" t="e">
        <f>+VLOOKUP(A44,#REF!,10,0)</f>
        <v>#REF!</v>
      </c>
      <c r="G44" s="61" t="e">
        <f>+VLOOKUP(A44,#REF!,13,0)</f>
        <v>#REF!</v>
      </c>
      <c r="H44" s="63" t="e">
        <f t="shared" si="3"/>
        <v>#REF!</v>
      </c>
      <c r="I44" s="61" t="e">
        <f t="shared" si="8"/>
        <v>#REF!</v>
      </c>
      <c r="J44" s="61" t="s">
        <v>92</v>
      </c>
      <c r="K44" s="61" t="e">
        <f>+IF(ISBLANK(VLOOKUP(A44,#REF!,5,0)),"",VLOOKUP(A44,#REF!,5,0))</f>
        <v>#REF!</v>
      </c>
      <c r="L44" s="61" t="e">
        <f>+IF(ISBLANK(VLOOKUP(A44,#REF!,9,0)),"",VLOOKUP(A44,#REF!,9,0))</f>
        <v>#REF!</v>
      </c>
      <c r="M44" s="61" t="e">
        <f t="shared" si="5"/>
        <v>#REF!</v>
      </c>
      <c r="N44" s="61" t="e">
        <f t="shared" si="4"/>
        <v>#REF!</v>
      </c>
      <c r="O44" s="61"/>
      <c r="P44" s="61"/>
    </row>
    <row r="45" spans="1:16" x14ac:dyDescent="0.2">
      <c r="A45" s="61" t="s">
        <v>94</v>
      </c>
      <c r="B45" s="61" t="str">
        <f t="shared" si="9"/>
        <v>10</v>
      </c>
      <c r="C45" s="61" t="e">
        <f>+MID(VLOOKUP(A45,#REF!,2,0),5,LEN(VLOOKUP(A45,#REF!,2,0))-5)</f>
        <v>#REF!</v>
      </c>
      <c r="D45" s="61" t="s">
        <v>24</v>
      </c>
      <c r="E45" s="61" t="e">
        <f>+VLOOKUP(A45,#REF!,3,0)</f>
        <v>#REF!</v>
      </c>
      <c r="F45" s="61" t="e">
        <f>+VLOOKUP(A45,#REF!,10,0)</f>
        <v>#REF!</v>
      </c>
      <c r="G45" s="61" t="e">
        <f>+VLOOKUP(A45,#REF!,13,0)</f>
        <v>#REF!</v>
      </c>
      <c r="H45" s="63" t="e">
        <f t="shared" si="3"/>
        <v>#REF!</v>
      </c>
      <c r="I45" s="61" t="e">
        <f t="shared" si="8"/>
        <v>#REF!</v>
      </c>
      <c r="J45" s="61" t="s">
        <v>92</v>
      </c>
      <c r="K45" s="61" t="e">
        <f>+IF(ISBLANK(VLOOKUP(A45,#REF!,5,0)),"",VLOOKUP(A45,#REF!,5,0))</f>
        <v>#REF!</v>
      </c>
      <c r="L45" s="61" t="e">
        <f>+IF(ISBLANK(VLOOKUP(A45,#REF!,9,0)),"",VLOOKUP(A45,#REF!,9,0))</f>
        <v>#REF!</v>
      </c>
      <c r="M45" s="61" t="e">
        <f t="shared" si="5"/>
        <v>#REF!</v>
      </c>
      <c r="N45" s="61" t="e">
        <f t="shared" si="4"/>
        <v>#REF!</v>
      </c>
      <c r="O45" s="61"/>
      <c r="P45" s="61"/>
    </row>
    <row r="46" spans="1:16" x14ac:dyDescent="0.2">
      <c r="A46" s="61" t="s">
        <v>95</v>
      </c>
      <c r="B46" s="61" t="str">
        <f t="shared" si="9"/>
        <v>11</v>
      </c>
      <c r="C46" s="61" t="e">
        <f>+MID(VLOOKUP(A46,#REF!,2,0),5,LEN(VLOOKUP(A46,#REF!,2,0))-5)</f>
        <v>#REF!</v>
      </c>
      <c r="D46" s="61" t="s">
        <v>24</v>
      </c>
      <c r="E46" s="61" t="e">
        <f>+VLOOKUP(A46,#REF!,3,0)</f>
        <v>#REF!</v>
      </c>
      <c r="F46" s="61" t="e">
        <f>+VLOOKUP(A46,#REF!,10,0)</f>
        <v>#REF!</v>
      </c>
      <c r="G46" s="61" t="e">
        <f>+VLOOKUP(A46,#REF!,13,0)</f>
        <v>#REF!</v>
      </c>
      <c r="H46" s="63" t="e">
        <f t="shared" si="3"/>
        <v>#REF!</v>
      </c>
      <c r="I46" s="61" t="e">
        <f t="shared" si="8"/>
        <v>#REF!</v>
      </c>
      <c r="J46" s="61" t="s">
        <v>96</v>
      </c>
      <c r="K46" s="61" t="e">
        <f>+IF(ISBLANK(VLOOKUP(A46,#REF!,5,0)),"",VLOOKUP(A46,#REF!,5,0))</f>
        <v>#REF!</v>
      </c>
      <c r="L46" s="61" t="e">
        <f>+IF(ISBLANK(VLOOKUP(A46,#REF!,9,0)),"",VLOOKUP(A46,#REF!,9,0))</f>
        <v>#REF!</v>
      </c>
      <c r="M46" s="61" t="e">
        <f t="shared" si="5"/>
        <v>#REF!</v>
      </c>
      <c r="N46" s="61" t="e">
        <f t="shared" si="4"/>
        <v>#REF!</v>
      </c>
      <c r="O46" s="61"/>
      <c r="P46" s="61"/>
    </row>
    <row r="47" spans="1:16" x14ac:dyDescent="0.2">
      <c r="A47" s="61" t="s">
        <v>97</v>
      </c>
      <c r="B47" s="61" t="str">
        <f t="shared" si="9"/>
        <v>11</v>
      </c>
      <c r="C47" s="61" t="e">
        <f>+MID(VLOOKUP(A47,#REF!,2,0),5,LEN(VLOOKUP(A47,#REF!,2,0))-5)</f>
        <v>#REF!</v>
      </c>
      <c r="D47" s="61" t="s">
        <v>24</v>
      </c>
      <c r="E47" s="61" t="e">
        <f>+VLOOKUP(A47,#REF!,3,0)</f>
        <v>#REF!</v>
      </c>
      <c r="F47" s="61" t="e">
        <f>+VLOOKUP(A47,#REF!,10,0)</f>
        <v>#REF!</v>
      </c>
      <c r="G47" s="61" t="e">
        <f>+VLOOKUP(A47,#REF!,13,0)</f>
        <v>#REF!</v>
      </c>
      <c r="H47" s="63" t="e">
        <f t="shared" si="3"/>
        <v>#REF!</v>
      </c>
      <c r="I47" s="61" t="e">
        <f t="shared" si="8"/>
        <v>#REF!</v>
      </c>
      <c r="J47" s="61" t="s">
        <v>96</v>
      </c>
      <c r="K47" s="61" t="e">
        <f>+IF(ISBLANK(VLOOKUP(A47,#REF!,5,0)),"",VLOOKUP(A47,#REF!,5,0))</f>
        <v>#REF!</v>
      </c>
      <c r="L47" s="61" t="e">
        <f>+IF(ISBLANK(VLOOKUP(A47,#REF!,9,0)),"",VLOOKUP(A47,#REF!,9,0))</f>
        <v>#REF!</v>
      </c>
      <c r="M47" s="61" t="e">
        <f t="shared" si="5"/>
        <v>#REF!</v>
      </c>
      <c r="N47" s="61" t="e">
        <f t="shared" si="4"/>
        <v>#REF!</v>
      </c>
      <c r="O47" s="61"/>
      <c r="P47" s="61"/>
    </row>
    <row r="48" spans="1:16" x14ac:dyDescent="0.2">
      <c r="A48" s="61" t="s">
        <v>98</v>
      </c>
      <c r="B48" s="61" t="str">
        <f t="shared" si="9"/>
        <v>11</v>
      </c>
      <c r="C48" s="61" t="e">
        <f>+MID(VLOOKUP(A48,#REF!,2,0),5,LEN(VLOOKUP(A48,#REF!,2,0))-5)</f>
        <v>#REF!</v>
      </c>
      <c r="D48" s="61" t="s">
        <v>24</v>
      </c>
      <c r="E48" s="61" t="e">
        <f>+VLOOKUP(A48,#REF!,3,0)</f>
        <v>#REF!</v>
      </c>
      <c r="F48" s="61" t="e">
        <f>+VLOOKUP(A48,#REF!,10,0)</f>
        <v>#REF!</v>
      </c>
      <c r="G48" s="61" t="e">
        <f>+VLOOKUP(A48,#REF!,13,0)</f>
        <v>#REF!</v>
      </c>
      <c r="H48" s="63" t="e">
        <f t="shared" si="3"/>
        <v>#REF!</v>
      </c>
      <c r="I48" s="61" t="e">
        <f t="shared" si="8"/>
        <v>#REF!</v>
      </c>
      <c r="J48" s="61" t="s">
        <v>96</v>
      </c>
      <c r="K48" s="61" t="e">
        <f>+IF(ISBLANK(VLOOKUP(A48,#REF!,5,0)),"",VLOOKUP(A48,#REF!,5,0))</f>
        <v>#REF!</v>
      </c>
      <c r="L48" s="61" t="e">
        <f>+IF(ISBLANK(VLOOKUP(A48,#REF!,9,0)),"",VLOOKUP(A48,#REF!,9,0))</f>
        <v>#REF!</v>
      </c>
      <c r="M48" s="61" t="e">
        <f t="shared" si="5"/>
        <v>#REF!</v>
      </c>
      <c r="N48" s="61" t="e">
        <f t="shared" si="4"/>
        <v>#REF!</v>
      </c>
      <c r="O48" s="61"/>
      <c r="P48" s="61"/>
    </row>
    <row r="49" spans="1:16" x14ac:dyDescent="0.2">
      <c r="A49" s="61" t="s">
        <v>99</v>
      </c>
      <c r="B49" s="61" t="str">
        <f t="shared" si="9"/>
        <v>11</v>
      </c>
      <c r="C49" s="61" t="e">
        <f>+MID(VLOOKUP(A49,#REF!,2,0),5,LEN(VLOOKUP(A49,#REF!,2,0))-5)</f>
        <v>#REF!</v>
      </c>
      <c r="D49" s="61" t="s">
        <v>24</v>
      </c>
      <c r="E49" s="61" t="e">
        <f>+VLOOKUP(A49,#REF!,3,0)</f>
        <v>#REF!</v>
      </c>
      <c r="F49" s="61" t="e">
        <f>+VLOOKUP(A49,#REF!,10,0)</f>
        <v>#REF!</v>
      </c>
      <c r="G49" s="61" t="e">
        <f>+VLOOKUP(A49,#REF!,13,0)</f>
        <v>#REF!</v>
      </c>
      <c r="H49" s="63" t="e">
        <f t="shared" si="3"/>
        <v>#REF!</v>
      </c>
      <c r="I49" s="61" t="e">
        <f t="shared" si="8"/>
        <v>#REF!</v>
      </c>
      <c r="J49" s="61" t="s">
        <v>96</v>
      </c>
      <c r="K49" s="61" t="e">
        <f>+IF(ISBLANK(VLOOKUP(A49,#REF!,5,0)),"",VLOOKUP(A49,#REF!,5,0))</f>
        <v>#REF!</v>
      </c>
      <c r="L49" s="61" t="e">
        <f>+IF(ISBLANK(VLOOKUP(A49,#REF!,9,0)),"",VLOOKUP(A49,#REF!,9,0))</f>
        <v>#REF!</v>
      </c>
      <c r="M49" s="61" t="e">
        <f t="shared" si="5"/>
        <v>#REF!</v>
      </c>
      <c r="N49" s="61" t="e">
        <f t="shared" si="4"/>
        <v>#REF!</v>
      </c>
      <c r="O49" s="61"/>
      <c r="P49" s="61"/>
    </row>
    <row r="50" spans="1:16" x14ac:dyDescent="0.2">
      <c r="A50" s="61" t="s">
        <v>100</v>
      </c>
      <c r="B50" s="61" t="str">
        <f t="shared" si="9"/>
        <v>12</v>
      </c>
      <c r="C50" s="61" t="e">
        <f>+MID(VLOOKUP(A50,#REF!,2,0),5,LEN(VLOOKUP(A50,#REF!,2,0))-5)</f>
        <v>#REF!</v>
      </c>
      <c r="D50" s="61" t="s">
        <v>24</v>
      </c>
      <c r="E50" s="61" t="e">
        <f>+VLOOKUP(A50,#REF!,3,0)</f>
        <v>#REF!</v>
      </c>
      <c r="F50" s="61" t="e">
        <f>+VLOOKUP(A50,#REF!,10,0)</f>
        <v>#REF!</v>
      </c>
      <c r="G50" s="61" t="e">
        <f>+VLOOKUP(A50,#REF!,13,0)</f>
        <v>#REF!</v>
      </c>
      <c r="H50" s="63" t="e">
        <f t="shared" si="3"/>
        <v>#REF!</v>
      </c>
      <c r="I50" s="61" t="e">
        <f t="shared" si="8"/>
        <v>#REF!</v>
      </c>
      <c r="J50" s="61" t="s">
        <v>101</v>
      </c>
      <c r="K50" s="61" t="e">
        <f>+IF(ISBLANK(VLOOKUP(A50,#REF!,5,0)),"",VLOOKUP(A50,#REF!,5,0))</f>
        <v>#REF!</v>
      </c>
      <c r="L50" s="61" t="e">
        <f>+IF(ISBLANK(VLOOKUP(A50,#REF!,9,0)),"",VLOOKUP(A50,#REF!,9,0))</f>
        <v>#REF!</v>
      </c>
      <c r="M50" s="61" t="e">
        <f t="shared" si="5"/>
        <v>#REF!</v>
      </c>
      <c r="N50" s="61" t="e">
        <f t="shared" si="4"/>
        <v>#REF!</v>
      </c>
      <c r="O50" s="61"/>
      <c r="P50" s="61"/>
    </row>
    <row r="51" spans="1:16" x14ac:dyDescent="0.2">
      <c r="A51" s="61" t="s">
        <v>102</v>
      </c>
      <c r="B51" s="61" t="str">
        <f t="shared" si="9"/>
        <v>12</v>
      </c>
      <c r="C51" s="61" t="e">
        <f>+MID(VLOOKUP(A51,#REF!,2,0),6,LEN(VLOOKUP(A51,#REF!,2,0))-6)</f>
        <v>#REF!</v>
      </c>
      <c r="D51" s="61" t="s">
        <v>24</v>
      </c>
      <c r="E51" s="61" t="e">
        <f>+VLOOKUP(A51,#REF!,3,0)</f>
        <v>#REF!</v>
      </c>
      <c r="F51" s="61" t="e">
        <f>+VLOOKUP(A51,#REF!,10,0)</f>
        <v>#REF!</v>
      </c>
      <c r="G51" s="61" t="e">
        <f>+VLOOKUP(A51,#REF!,13,0)</f>
        <v>#REF!</v>
      </c>
      <c r="H51" s="63" t="e">
        <f t="shared" si="3"/>
        <v>#REF!</v>
      </c>
      <c r="I51" s="61" t="e">
        <f t="shared" si="8"/>
        <v>#REF!</v>
      </c>
      <c r="J51" s="61" t="s">
        <v>101</v>
      </c>
      <c r="K51" s="61" t="e">
        <f>+IF(ISBLANK(VLOOKUP(A51,#REF!,5,0)),"",VLOOKUP(A51,#REF!,5,0))</f>
        <v>#REF!</v>
      </c>
      <c r="L51" s="61" t="e">
        <f>+IF(ISBLANK(VLOOKUP(A51,#REF!,9,0)),"",VLOOKUP(A51,#REF!,9,0))</f>
        <v>#REF!</v>
      </c>
      <c r="M51" s="61" t="e">
        <f t="shared" si="5"/>
        <v>#REF!</v>
      </c>
      <c r="N51" s="61" t="e">
        <f t="shared" si="4"/>
        <v>#REF!</v>
      </c>
      <c r="O51" s="61"/>
      <c r="P51" s="61"/>
    </row>
    <row r="52" spans="1:16" x14ac:dyDescent="0.2">
      <c r="A52" s="61" t="s">
        <v>103</v>
      </c>
      <c r="B52" s="61" t="str">
        <f t="shared" si="9"/>
        <v>12</v>
      </c>
      <c r="C52" s="61" t="e">
        <f>+MID(VLOOKUP(A52,#REF!,2,0),6,LEN(VLOOKUP(A52,#REF!,2,0))-6)</f>
        <v>#REF!</v>
      </c>
      <c r="D52" s="61" t="s">
        <v>24</v>
      </c>
      <c r="E52" s="61" t="e">
        <f>+VLOOKUP(A52,#REF!,3,0)</f>
        <v>#REF!</v>
      </c>
      <c r="F52" s="61" t="e">
        <f>+VLOOKUP(A52,#REF!,10,0)</f>
        <v>#REF!</v>
      </c>
      <c r="G52" s="61" t="e">
        <f>+VLOOKUP(A52,#REF!,13,0)</f>
        <v>#REF!</v>
      </c>
      <c r="H52" s="63" t="e">
        <f t="shared" si="3"/>
        <v>#REF!</v>
      </c>
      <c r="I52" s="61" t="e">
        <f t="shared" si="8"/>
        <v>#REF!</v>
      </c>
      <c r="J52" s="61" t="s">
        <v>101</v>
      </c>
      <c r="K52" s="61" t="e">
        <f>+IF(ISBLANK(VLOOKUP(A52,#REF!,5,0)),"",VLOOKUP(A52,#REF!,5,0))</f>
        <v>#REF!</v>
      </c>
      <c r="L52" s="61" t="e">
        <f>+IF(ISBLANK(VLOOKUP(A52,#REF!,9,0)),"",VLOOKUP(A52,#REF!,9,0))</f>
        <v>#REF!</v>
      </c>
      <c r="M52" s="61" t="e">
        <f t="shared" si="5"/>
        <v>#REF!</v>
      </c>
      <c r="N52" s="61" t="e">
        <f t="shared" si="4"/>
        <v>#REF!</v>
      </c>
      <c r="O52" s="61"/>
      <c r="P52" s="61"/>
    </row>
    <row r="53" spans="1:16" x14ac:dyDescent="0.2">
      <c r="A53" s="61" t="s">
        <v>104</v>
      </c>
      <c r="B53" s="61" t="str">
        <f t="shared" si="9"/>
        <v>12</v>
      </c>
      <c r="C53" s="61" t="e">
        <f>+MID(VLOOKUP(A53,#REF!,2,0),6,LEN(VLOOKUP(A53,#REF!,2,0))-6)</f>
        <v>#REF!</v>
      </c>
      <c r="D53" s="61" t="s">
        <v>24</v>
      </c>
      <c r="E53" s="61" t="e">
        <f>+VLOOKUP(A53,#REF!,3,0)</f>
        <v>#REF!</v>
      </c>
      <c r="F53" s="61" t="e">
        <f>+VLOOKUP(A53,#REF!,10,0)</f>
        <v>#REF!</v>
      </c>
      <c r="G53" s="61" t="e">
        <f>+VLOOKUP(A53,#REF!,13,0)</f>
        <v>#REF!</v>
      </c>
      <c r="H53" s="63" t="e">
        <f t="shared" ref="H53" si="10">+_xlfn.RANK.EQ(G53,$G$2:$G$82,1)</f>
        <v>#REF!</v>
      </c>
      <c r="I53" s="61" t="e">
        <f t="shared" si="8"/>
        <v>#REF!</v>
      </c>
      <c r="J53" s="61" t="s">
        <v>101</v>
      </c>
      <c r="K53" s="61" t="e">
        <f>+IF(ISBLANK(VLOOKUP(A53,#REF!,5,0)),"",VLOOKUP(A53,#REF!,5,0))</f>
        <v>#REF!</v>
      </c>
      <c r="L53" s="61" t="e">
        <f>+IF(ISBLANK(VLOOKUP(A53,#REF!,9,0)),"",VLOOKUP(A53,#REF!,9,0))</f>
        <v>#REF!</v>
      </c>
      <c r="M53" s="61" t="e">
        <f t="shared" si="5"/>
        <v>#REF!</v>
      </c>
      <c r="N53" s="61" t="e">
        <f t="shared" ref="N53" si="11">+AVERAGEIF($D$2:$D$82,D53,$M$2:$M$82)</f>
        <v>#REF!</v>
      </c>
      <c r="O53" s="61"/>
      <c r="P53" s="61"/>
    </row>
    <row r="54" spans="1:16" x14ac:dyDescent="0.2">
      <c r="A54" s="61" t="s">
        <v>105</v>
      </c>
      <c r="B54" s="61" t="str">
        <f t="shared" si="9"/>
        <v>12</v>
      </c>
      <c r="C54" s="61" t="e">
        <f>+MID(VLOOKUP(A54,#REF!,2,0),6,LEN(VLOOKUP(A54,#REF!,2,0))-6)</f>
        <v>#REF!</v>
      </c>
      <c r="D54" s="61" t="s">
        <v>24</v>
      </c>
      <c r="E54" s="61" t="e">
        <f>+VLOOKUP(A54,#REF!,3,0)</f>
        <v>#REF!</v>
      </c>
      <c r="F54" s="61" t="e">
        <f>+VLOOKUP(A54,#REF!,10,0)</f>
        <v>#REF!</v>
      </c>
      <c r="G54" s="61" t="e">
        <f>+VLOOKUP(A54,#REF!,13,0)</f>
        <v>#REF!</v>
      </c>
      <c r="H54" s="63" t="e">
        <f t="shared" ref="H54" si="12">+_xlfn.RANK.EQ(G54,$G$2:$G$82,1)</f>
        <v>#REF!</v>
      </c>
      <c r="I54" s="61" t="e">
        <f t="shared" si="8"/>
        <v>#REF!</v>
      </c>
      <c r="J54" s="61" t="s">
        <v>101</v>
      </c>
      <c r="K54" s="61" t="e">
        <f>+IF(ISBLANK(VLOOKUP(A54,#REF!,5,0)),"",VLOOKUP(A54,#REF!,5,0))</f>
        <v>#REF!</v>
      </c>
      <c r="L54" s="61" t="e">
        <f>+IF(ISBLANK(VLOOKUP(A54,#REF!,9,0)),"",VLOOKUP(A54,#REF!,9,0))</f>
        <v>#REF!</v>
      </c>
      <c r="M54" s="61" t="e">
        <f t="shared" si="5"/>
        <v>#REF!</v>
      </c>
      <c r="N54" s="61" t="e">
        <f t="shared" ref="N54" si="13">+AVERAGEIF($D$2:$D$82,D54,$M$2:$M$82)</f>
        <v>#REF!</v>
      </c>
      <c r="O54" s="61"/>
      <c r="P54" s="61"/>
    </row>
    <row r="55" spans="1:16" ht="12.75" customHeight="1" x14ac:dyDescent="0.2">
      <c r="A55" s="61" t="s">
        <v>106</v>
      </c>
      <c r="B55" s="61" t="str">
        <f t="shared" si="9"/>
        <v>13</v>
      </c>
      <c r="C55" s="61" t="e">
        <f>+MID(VLOOKUP(A55,#REF!,2,0),6,LEN(VLOOKUP(A55,#REF!,2,0))-6)</f>
        <v>#REF!</v>
      </c>
      <c r="D55" s="61" t="s">
        <v>107</v>
      </c>
      <c r="E55" s="61" t="e">
        <f>+VLOOKUP(A55,#REF!,3,0)</f>
        <v>#REF!</v>
      </c>
      <c r="F55" s="61" t="e">
        <f>+VLOOKUP(A55,#REF!,10,0)</f>
        <v>#REF!</v>
      </c>
      <c r="G55" s="61" t="e">
        <f>+VLOOKUP(A55,#REF!,13,0)</f>
        <v>#REF!</v>
      </c>
      <c r="H55" s="63" t="e">
        <f t="shared" si="3"/>
        <v>#REF!</v>
      </c>
      <c r="I55" s="61" t="e">
        <f t="shared" si="8"/>
        <v>#REF!</v>
      </c>
      <c r="J55" s="61" t="s">
        <v>108</v>
      </c>
      <c r="K55" s="61" t="e">
        <f>+IF(ISBLANK(VLOOKUP(A55,#REF!,5,0)),"",VLOOKUP(A55,#REF!,5,0))</f>
        <v>#REF!</v>
      </c>
      <c r="L55" s="61" t="e">
        <f>+IF(ISBLANK(VLOOKUP(A55,#REF!,9,0)),"",VLOOKUP(A55,#REF!,9,0))</f>
        <v>#REF!</v>
      </c>
      <c r="M55" s="61" t="e">
        <f t="shared" si="5"/>
        <v>#REF!</v>
      </c>
      <c r="N55" s="61" t="e">
        <f>+AVERAGEIF($D$2:$D$82,D55,$M$2:$M$82)</f>
        <v>#REF!</v>
      </c>
      <c r="O55" s="61"/>
      <c r="P55" s="61"/>
    </row>
    <row r="56" spans="1:16" ht="12.75" customHeight="1" x14ac:dyDescent="0.2">
      <c r="A56" s="61" t="s">
        <v>109</v>
      </c>
      <c r="B56" s="61" t="str">
        <f t="shared" si="9"/>
        <v>13</v>
      </c>
      <c r="C56" s="61" t="e">
        <f>+MID(VLOOKUP(A56,#REF!,2,0),6,LEN(VLOOKUP(A56,#REF!,2,0))-6)</f>
        <v>#REF!</v>
      </c>
      <c r="D56" s="61" t="s">
        <v>107</v>
      </c>
      <c r="E56" s="61" t="e">
        <f>+VLOOKUP(A56,#REF!,3,0)</f>
        <v>#REF!</v>
      </c>
      <c r="F56" s="61" t="e">
        <f>+VLOOKUP(A56,#REF!,10,0)</f>
        <v>#REF!</v>
      </c>
      <c r="G56" s="61" t="e">
        <f>+VLOOKUP(A56,#REF!,13,0)</f>
        <v>#REF!</v>
      </c>
      <c r="H56" s="63" t="e">
        <f t="shared" si="3"/>
        <v>#REF!</v>
      </c>
      <c r="I56" s="61" t="e">
        <f t="shared" si="8"/>
        <v>#REF!</v>
      </c>
      <c r="J56" s="61" t="s">
        <v>108</v>
      </c>
      <c r="K56" s="61" t="e">
        <f>+IF(ISBLANK(VLOOKUP(A56,#REF!,5,0)),"",VLOOKUP(A56,#REF!,5,0))</f>
        <v>#REF!</v>
      </c>
      <c r="L56" s="61" t="e">
        <f>+IF(ISBLANK(VLOOKUP(A56,#REF!,9,0)),"",VLOOKUP(A56,#REF!,9,0))</f>
        <v>#REF!</v>
      </c>
      <c r="M56" s="61" t="e">
        <f t="shared" si="5"/>
        <v>#REF!</v>
      </c>
      <c r="N56" s="61" t="e">
        <f t="shared" si="4"/>
        <v>#REF!</v>
      </c>
      <c r="O56" s="61"/>
      <c r="P56" s="61"/>
    </row>
    <row r="57" spans="1:16" ht="12.75" customHeight="1" x14ac:dyDescent="0.2">
      <c r="A57" s="61" t="s">
        <v>110</v>
      </c>
      <c r="B57" s="61" t="str">
        <f t="shared" si="9"/>
        <v>13</v>
      </c>
      <c r="C57" s="61" t="e">
        <f>+MID(VLOOKUP(A57,#REF!,2,0),6,LEN(VLOOKUP(A57,#REF!,2,0))-6)</f>
        <v>#REF!</v>
      </c>
      <c r="D57" s="61" t="s">
        <v>107</v>
      </c>
      <c r="E57" s="61" t="e">
        <f>+VLOOKUP(A57,#REF!,3,0)</f>
        <v>#REF!</v>
      </c>
      <c r="F57" s="61" t="e">
        <f>+VLOOKUP(A57,#REF!,10,0)</f>
        <v>#REF!</v>
      </c>
      <c r="G57" s="61" t="e">
        <f>+VLOOKUP(A57,#REF!,13,0)</f>
        <v>#REF!</v>
      </c>
      <c r="H57" s="63" t="e">
        <f t="shared" si="3"/>
        <v>#REF!</v>
      </c>
      <c r="I57" s="61" t="e">
        <f t="shared" si="8"/>
        <v>#REF!</v>
      </c>
      <c r="J57" s="61" t="s">
        <v>108</v>
      </c>
      <c r="K57" s="61" t="e">
        <f>+IF(ISBLANK(VLOOKUP(A57,#REF!,5,0)),"",VLOOKUP(A57,#REF!,5,0))</f>
        <v>#REF!</v>
      </c>
      <c r="L57" s="61" t="e">
        <f>+IF(ISBLANK(VLOOKUP(A57,#REF!,9,0)),"",VLOOKUP(A57,#REF!,9,0))</f>
        <v>#REF!</v>
      </c>
      <c r="M57" s="61" t="e">
        <f t="shared" si="5"/>
        <v>#REF!</v>
      </c>
      <c r="N57" s="61" t="e">
        <f t="shared" si="4"/>
        <v>#REF!</v>
      </c>
      <c r="O57" s="61"/>
      <c r="P57" s="61"/>
    </row>
    <row r="58" spans="1:16" ht="12.75" customHeight="1" x14ac:dyDescent="0.2">
      <c r="A58" s="61" t="s">
        <v>111</v>
      </c>
      <c r="B58" s="61" t="str">
        <f t="shared" si="9"/>
        <v>13</v>
      </c>
      <c r="C58" s="61" t="e">
        <f>+MID(VLOOKUP(A58,#REF!,2,0),6,LEN(VLOOKUP(A58,#REF!,2,0))-6)</f>
        <v>#REF!</v>
      </c>
      <c r="D58" s="61" t="s">
        <v>107</v>
      </c>
      <c r="E58" s="61" t="e">
        <f>+VLOOKUP(A58,#REF!,3,0)</f>
        <v>#REF!</v>
      </c>
      <c r="F58" s="61" t="e">
        <f>+VLOOKUP(A58,#REF!,10,0)</f>
        <v>#REF!</v>
      </c>
      <c r="G58" s="61" t="e">
        <f>+VLOOKUP(A58,#REF!,13,0)</f>
        <v>#REF!</v>
      </c>
      <c r="H58" s="63" t="e">
        <f t="shared" si="3"/>
        <v>#REF!</v>
      </c>
      <c r="I58" s="61" t="e">
        <f t="shared" si="8"/>
        <v>#REF!</v>
      </c>
      <c r="J58" s="61" t="s">
        <v>108</v>
      </c>
      <c r="K58" s="61" t="e">
        <f>+IF(ISBLANK(VLOOKUP(A58,#REF!,5,0)),"",VLOOKUP(A58,#REF!,5,0))</f>
        <v>#REF!</v>
      </c>
      <c r="L58" s="61" t="e">
        <f>+IF(ISBLANK(VLOOKUP(A58,#REF!,9,0)),"",VLOOKUP(A58,#REF!,9,0))</f>
        <v>#REF!</v>
      </c>
      <c r="M58" s="61" t="e">
        <f t="shared" si="5"/>
        <v>#REF!</v>
      </c>
      <c r="N58" s="61" t="e">
        <f t="shared" si="4"/>
        <v>#REF!</v>
      </c>
      <c r="O58" s="61"/>
      <c r="P58" s="61"/>
    </row>
    <row r="59" spans="1:16" ht="12.75" customHeight="1" x14ac:dyDescent="0.2">
      <c r="A59" s="61" t="s">
        <v>112</v>
      </c>
      <c r="B59" s="61" t="str">
        <f t="shared" si="9"/>
        <v>14</v>
      </c>
      <c r="C59" s="61" t="e">
        <f>+MID(VLOOKUP(A59,#REF!,2,0),6,LEN(VLOOKUP(A59,#REF!,2,0))-6)</f>
        <v>#REF!</v>
      </c>
      <c r="D59" s="61" t="s">
        <v>107</v>
      </c>
      <c r="E59" s="61" t="e">
        <f>+VLOOKUP(A59,#REF!,3,0)</f>
        <v>#REF!</v>
      </c>
      <c r="F59" s="61" t="e">
        <f>+VLOOKUP(A59,#REF!,10,0)</f>
        <v>#REF!</v>
      </c>
      <c r="G59" s="61" t="e">
        <f>+VLOOKUP(A59,#REF!,13,0)</f>
        <v>#REF!</v>
      </c>
      <c r="H59" s="63" t="e">
        <f t="shared" si="3"/>
        <v>#REF!</v>
      </c>
      <c r="I59" s="61" t="e">
        <f t="shared" si="8"/>
        <v>#REF!</v>
      </c>
      <c r="J59" s="61" t="s">
        <v>113</v>
      </c>
      <c r="K59" s="61" t="e">
        <f>+IF(ISBLANK(VLOOKUP(A59,#REF!,5,0)),"",VLOOKUP(A59,#REF!,5,0))</f>
        <v>#REF!</v>
      </c>
      <c r="L59" s="61" t="e">
        <f>+IF(ISBLANK(VLOOKUP(A59,#REF!,9,0)),"",VLOOKUP(A59,#REF!,9,0))</f>
        <v>#REF!</v>
      </c>
      <c r="M59" s="61" t="e">
        <f t="shared" si="5"/>
        <v>#REF!</v>
      </c>
      <c r="N59" s="61" t="e">
        <f t="shared" si="4"/>
        <v>#REF!</v>
      </c>
      <c r="O59" s="61"/>
      <c r="P59" s="61"/>
    </row>
    <row r="60" spans="1:16" ht="12.75" customHeight="1" x14ac:dyDescent="0.2">
      <c r="A60" s="61" t="s">
        <v>114</v>
      </c>
      <c r="B60" s="61" t="str">
        <f t="shared" si="9"/>
        <v>14</v>
      </c>
      <c r="C60" s="61" t="e">
        <f>+MID(VLOOKUP(A60,#REF!,2,0),6,LEN(VLOOKUP(A60,#REF!,2,0))-6)</f>
        <v>#REF!</v>
      </c>
      <c r="D60" s="61" t="s">
        <v>107</v>
      </c>
      <c r="E60" s="61" t="e">
        <f>+VLOOKUP(A60,#REF!,3,0)</f>
        <v>#REF!</v>
      </c>
      <c r="F60" s="61" t="e">
        <f>+VLOOKUP(A60,#REF!,10,0)</f>
        <v>#REF!</v>
      </c>
      <c r="G60" s="61" t="e">
        <f>+VLOOKUP(A60,#REF!,13,0)</f>
        <v>#REF!</v>
      </c>
      <c r="H60" s="63" t="e">
        <f t="shared" si="3"/>
        <v>#REF!</v>
      </c>
      <c r="I60" s="61" t="e">
        <f t="shared" si="8"/>
        <v>#REF!</v>
      </c>
      <c r="J60" s="61" t="s">
        <v>113</v>
      </c>
      <c r="K60" s="61" t="e">
        <f>+IF(ISBLANK(VLOOKUP(A60,#REF!,5,0)),"",VLOOKUP(A60,#REF!,5,0))</f>
        <v>#REF!</v>
      </c>
      <c r="L60" s="61" t="e">
        <f>+IF(ISBLANK(VLOOKUP(A60,#REF!,9,0)),"",VLOOKUP(A60,#REF!,9,0))</f>
        <v>#REF!</v>
      </c>
      <c r="M60" s="61" t="e">
        <f t="shared" si="5"/>
        <v>#REF!</v>
      </c>
      <c r="N60" s="61" t="e">
        <f t="shared" si="4"/>
        <v>#REF!</v>
      </c>
      <c r="O60" s="61"/>
      <c r="P60" s="61"/>
    </row>
    <row r="61" spans="1:16" ht="12.75" customHeight="1" x14ac:dyDescent="0.2">
      <c r="A61" s="61" t="s">
        <v>115</v>
      </c>
      <c r="B61" s="61" t="str">
        <f t="shared" si="9"/>
        <v>14</v>
      </c>
      <c r="C61" s="61" t="e">
        <f>+MID(VLOOKUP(A61,#REF!,2,0),6,LEN(VLOOKUP(A61,#REF!,2,0))-6)</f>
        <v>#REF!</v>
      </c>
      <c r="D61" s="61" t="s">
        <v>107</v>
      </c>
      <c r="E61" s="61" t="e">
        <f>+VLOOKUP(A61,#REF!,3,0)</f>
        <v>#REF!</v>
      </c>
      <c r="F61" s="61" t="e">
        <f>+VLOOKUP(A61,#REF!,10,0)</f>
        <v>#REF!</v>
      </c>
      <c r="G61" s="61" t="e">
        <f>+VLOOKUP(A61,#REF!,13,0)</f>
        <v>#REF!</v>
      </c>
      <c r="H61" s="63" t="e">
        <f t="shared" si="3"/>
        <v>#REF!</v>
      </c>
      <c r="I61" s="61" t="e">
        <f t="shared" si="8"/>
        <v>#REF!</v>
      </c>
      <c r="J61" s="61" t="s">
        <v>113</v>
      </c>
      <c r="K61" s="61" t="e">
        <f>+IF(ISBLANK(VLOOKUP(A61,#REF!,5,0)),"",VLOOKUP(A61,#REF!,5,0))</f>
        <v>#REF!</v>
      </c>
      <c r="L61" s="61" t="e">
        <f>+IF(ISBLANK(VLOOKUP(A61,#REF!,9,0)),"",VLOOKUP(A61,#REF!,9,0))</f>
        <v>#REF!</v>
      </c>
      <c r="M61" s="61" t="e">
        <f t="shared" si="5"/>
        <v>#REF!</v>
      </c>
      <c r="N61" s="61" t="e">
        <f t="shared" si="4"/>
        <v>#REF!</v>
      </c>
      <c r="O61" s="61"/>
      <c r="P61" s="61"/>
    </row>
    <row r="62" spans="1:16" ht="12.75" customHeight="1" x14ac:dyDescent="0.2">
      <c r="A62" s="61" t="s">
        <v>116</v>
      </c>
      <c r="B62" s="61" t="str">
        <f t="shared" si="9"/>
        <v>14</v>
      </c>
      <c r="C62" s="61" t="e">
        <f>+MID(VLOOKUP(A62,#REF!,2,0),6,LEN(VLOOKUP(A62,#REF!,2,0))-6)</f>
        <v>#REF!</v>
      </c>
      <c r="D62" s="61" t="s">
        <v>107</v>
      </c>
      <c r="E62" s="61" t="e">
        <f>+VLOOKUP(A62,#REF!,3,0)</f>
        <v>#REF!</v>
      </c>
      <c r="F62" s="61" t="e">
        <f>+VLOOKUP(A62,#REF!,10,0)</f>
        <v>#REF!</v>
      </c>
      <c r="G62" s="61" t="e">
        <f>+VLOOKUP(A62,#REF!,13,0)</f>
        <v>#REF!</v>
      </c>
      <c r="H62" s="63" t="e">
        <f t="shared" si="3"/>
        <v>#REF!</v>
      </c>
      <c r="I62" s="61" t="e">
        <f t="shared" si="8"/>
        <v>#REF!</v>
      </c>
      <c r="J62" s="61" t="s">
        <v>113</v>
      </c>
      <c r="K62" s="61" t="e">
        <f>+IF(ISBLANK(VLOOKUP(A62,#REF!,5,0)),"",VLOOKUP(A62,#REF!,5,0))</f>
        <v>#REF!</v>
      </c>
      <c r="L62" s="61" t="e">
        <f>+IF(ISBLANK(VLOOKUP(A62,#REF!,9,0)),"",VLOOKUP(A62,#REF!,9,0))</f>
        <v>#REF!</v>
      </c>
      <c r="M62" s="61" t="e">
        <f t="shared" si="5"/>
        <v>#REF!</v>
      </c>
      <c r="N62" s="61" t="e">
        <f t="shared" si="4"/>
        <v>#REF!</v>
      </c>
      <c r="O62" s="61"/>
      <c r="P62" s="61"/>
    </row>
    <row r="63" spans="1:16" ht="12.75" customHeight="1" x14ac:dyDescent="0.2">
      <c r="A63" s="61" t="s">
        <v>117</v>
      </c>
      <c r="B63" s="61" t="str">
        <f t="shared" si="9"/>
        <v>15</v>
      </c>
      <c r="C63" s="61" t="e">
        <f>+MID(VLOOKUP(A63,#REF!,2,0),6,LEN(VLOOKUP(A63,#REF!,2,0))-6)</f>
        <v>#REF!</v>
      </c>
      <c r="D63" s="61" t="s">
        <v>107</v>
      </c>
      <c r="E63" s="61" t="e">
        <f>+VLOOKUP(A63,#REF!,3,0)</f>
        <v>#REF!</v>
      </c>
      <c r="F63" s="61" t="e">
        <f>+VLOOKUP(A63,#REF!,10,0)</f>
        <v>#REF!</v>
      </c>
      <c r="G63" s="61" t="e">
        <f>+VLOOKUP(A63,#REF!,13,0)</f>
        <v>#REF!</v>
      </c>
      <c r="H63" s="63" t="e">
        <f t="shared" si="3"/>
        <v>#REF!</v>
      </c>
      <c r="I63" s="61" t="e">
        <f t="shared" si="8"/>
        <v>#REF!</v>
      </c>
      <c r="J63" s="61" t="s">
        <v>118</v>
      </c>
      <c r="K63" s="61" t="e">
        <f>+IF(ISBLANK(VLOOKUP(A63,#REF!,5,0)),"",VLOOKUP(A63,#REF!,5,0))</f>
        <v>#REF!</v>
      </c>
      <c r="L63" s="61" t="e">
        <f>+IF(ISBLANK(VLOOKUP(A63,#REF!,9,0)),"",VLOOKUP(A63,#REF!,9,0))</f>
        <v>#REF!</v>
      </c>
      <c r="M63" s="61" t="e">
        <f t="shared" si="5"/>
        <v>#REF!</v>
      </c>
      <c r="N63" s="61" t="e">
        <f t="shared" si="4"/>
        <v>#REF!</v>
      </c>
      <c r="O63" s="61"/>
      <c r="P63" s="61"/>
    </row>
    <row r="64" spans="1:16" x14ac:dyDescent="0.2">
      <c r="A64" s="61" t="s">
        <v>119</v>
      </c>
      <c r="B64" s="61" t="str">
        <f t="shared" si="9"/>
        <v>15</v>
      </c>
      <c r="C64" s="61" t="e">
        <f>+MID(VLOOKUP(A64,#REF!,2,0),6,LEN(VLOOKUP(A64,#REF!,2,0))-6)</f>
        <v>#REF!</v>
      </c>
      <c r="D64" s="61" t="s">
        <v>107</v>
      </c>
      <c r="E64" s="61" t="e">
        <f>+VLOOKUP(A64,#REF!,3,0)</f>
        <v>#REF!</v>
      </c>
      <c r="F64" s="61" t="e">
        <f>+VLOOKUP(A64,#REF!,10,0)</f>
        <v>#REF!</v>
      </c>
      <c r="G64" s="61" t="e">
        <f>+VLOOKUP(A64,#REF!,13,0)</f>
        <v>#REF!</v>
      </c>
      <c r="H64" s="63" t="e">
        <f t="shared" si="3"/>
        <v>#REF!</v>
      </c>
      <c r="I64" s="61" t="e">
        <f t="shared" si="8"/>
        <v>#REF!</v>
      </c>
      <c r="J64" s="61" t="s">
        <v>118</v>
      </c>
      <c r="K64" s="61" t="e">
        <f>+IF(ISBLANK(VLOOKUP(A64,#REF!,5,0)),"",VLOOKUP(A64,#REF!,5,0))</f>
        <v>#REF!</v>
      </c>
      <c r="L64" s="61" t="e">
        <f>+IF(ISBLANK(VLOOKUP(A64,#REF!,9,0)),"",VLOOKUP(A64,#REF!,9,0))</f>
        <v>#REF!</v>
      </c>
      <c r="M64" s="61" t="e">
        <f t="shared" si="5"/>
        <v>#REF!</v>
      </c>
      <c r="N64" s="61" t="e">
        <f t="shared" si="4"/>
        <v>#REF!</v>
      </c>
      <c r="O64" s="61"/>
      <c r="P64" s="61"/>
    </row>
    <row r="65" spans="1:16" x14ac:dyDescent="0.2">
      <c r="A65" s="61" t="s">
        <v>120</v>
      </c>
      <c r="B65" s="61" t="str">
        <f t="shared" si="9"/>
        <v>15</v>
      </c>
      <c r="C65" s="61" t="e">
        <f>+MID(VLOOKUP(A65,#REF!,2,0),6,LEN(VLOOKUP(A65,#REF!,2,0))-6)</f>
        <v>#REF!</v>
      </c>
      <c r="D65" s="61" t="s">
        <v>107</v>
      </c>
      <c r="E65" s="61" t="e">
        <f>+VLOOKUP(A65,#REF!,3,0)</f>
        <v>#REF!</v>
      </c>
      <c r="F65" s="61" t="e">
        <f>+VLOOKUP(A65,#REF!,10,0)</f>
        <v>#REF!</v>
      </c>
      <c r="G65" s="61" t="e">
        <f>+VLOOKUP(A65,#REF!,13,0)</f>
        <v>#REF!</v>
      </c>
      <c r="H65" s="63" t="e">
        <f t="shared" si="3"/>
        <v>#REF!</v>
      </c>
      <c r="I65" s="61" t="e">
        <f t="shared" si="8"/>
        <v>#REF!</v>
      </c>
      <c r="J65" s="61" t="s">
        <v>118</v>
      </c>
      <c r="K65" s="61" t="e">
        <f>+IF(ISBLANK(VLOOKUP(A65,#REF!,5,0)),"",VLOOKUP(A65,#REF!,5,0))</f>
        <v>#REF!</v>
      </c>
      <c r="L65" s="61" t="e">
        <f>+IF(ISBLANK(VLOOKUP(A65,#REF!,9,0)),"",VLOOKUP(A65,#REF!,9,0))</f>
        <v>#REF!</v>
      </c>
      <c r="M65" s="61" t="e">
        <f t="shared" si="5"/>
        <v>#REF!</v>
      </c>
      <c r="N65" s="61" t="e">
        <f t="shared" si="4"/>
        <v>#REF!</v>
      </c>
      <c r="O65" s="61"/>
      <c r="P65" s="61"/>
    </row>
    <row r="66" spans="1:16" x14ac:dyDescent="0.2">
      <c r="A66" s="61" t="s">
        <v>121</v>
      </c>
      <c r="B66" s="61" t="str">
        <f t="shared" si="9"/>
        <v>15</v>
      </c>
      <c r="C66" s="61" t="e">
        <f>+MID(VLOOKUP(A66,#REF!,2,0),6,LEN(VLOOKUP(A66,#REF!,2,0))-6)</f>
        <v>#REF!</v>
      </c>
      <c r="D66" s="61" t="s">
        <v>107</v>
      </c>
      <c r="E66" s="61" t="e">
        <f>+VLOOKUP(A66,#REF!,3,0)</f>
        <v>#REF!</v>
      </c>
      <c r="F66" s="61" t="e">
        <f>+VLOOKUP(A66,#REF!,10,0)</f>
        <v>#REF!</v>
      </c>
      <c r="G66" s="61" t="e">
        <f>+VLOOKUP(A66,#REF!,13,0)</f>
        <v>#REF!</v>
      </c>
      <c r="H66" s="63" t="e">
        <f t="shared" si="3"/>
        <v>#REF!</v>
      </c>
      <c r="I66" s="61" t="e">
        <f t="shared" ref="I66:I82" si="14">+IF(F66=$F$2,$P$4,IF(F66=$F$3,$P$2,$P$3))</f>
        <v>#REF!</v>
      </c>
      <c r="J66" s="61" t="s">
        <v>118</v>
      </c>
      <c r="K66" s="61" t="e">
        <f>+IF(ISBLANK(VLOOKUP(A66,#REF!,5,0)),"",VLOOKUP(A66,#REF!,5,0))</f>
        <v>#REF!</v>
      </c>
      <c r="L66" s="61" t="e">
        <f>+IF(ISBLANK(VLOOKUP(A66,#REF!,9,0)),"",VLOOKUP(A66,#REF!,9,0))</f>
        <v>#REF!</v>
      </c>
      <c r="M66" s="61" t="e">
        <f t="shared" si="5"/>
        <v>#REF!</v>
      </c>
      <c r="N66" s="61" t="e">
        <f t="shared" si="4"/>
        <v>#REF!</v>
      </c>
      <c r="O66" s="61"/>
      <c r="P66" s="61"/>
    </row>
    <row r="67" spans="1:16" x14ac:dyDescent="0.2">
      <c r="A67" s="61" t="s">
        <v>122</v>
      </c>
      <c r="B67" s="61" t="str">
        <f t="shared" si="9"/>
        <v>15</v>
      </c>
      <c r="C67" s="61" t="e">
        <f>+MID(VLOOKUP(A67,#REF!,2,0),6,LEN(VLOOKUP(A67,#REF!,2,0))-6)</f>
        <v>#REF!</v>
      </c>
      <c r="D67" s="61" t="s">
        <v>107</v>
      </c>
      <c r="E67" s="61" t="e">
        <f>+VLOOKUP(A67,#REF!,3,0)</f>
        <v>#REF!</v>
      </c>
      <c r="F67" s="61" t="e">
        <f>+VLOOKUP(A67,#REF!,10,0)</f>
        <v>#REF!</v>
      </c>
      <c r="G67" s="61" t="e">
        <f>+VLOOKUP(A67,#REF!,13,0)</f>
        <v>#REF!</v>
      </c>
      <c r="H67" s="63" t="e">
        <f t="shared" si="3"/>
        <v>#REF!</v>
      </c>
      <c r="I67" s="61" t="e">
        <f t="shared" si="14"/>
        <v>#REF!</v>
      </c>
      <c r="J67" s="61" t="s">
        <v>118</v>
      </c>
      <c r="K67" s="61" t="e">
        <f>+IF(ISBLANK(VLOOKUP(A67,#REF!,5,0)),"",VLOOKUP(A67,#REF!,5,0))</f>
        <v>#REF!</v>
      </c>
      <c r="L67" s="61" t="e">
        <f>+IF(ISBLANK(VLOOKUP(A67,#REF!,9,0)),"",VLOOKUP(A67,#REF!,9,0))</f>
        <v>#REF!</v>
      </c>
      <c r="M67" s="61" t="e">
        <f t="shared" si="5"/>
        <v>#REF!</v>
      </c>
      <c r="N67" s="61" t="e">
        <f t="shared" si="4"/>
        <v>#REF!</v>
      </c>
      <c r="O67" s="61"/>
      <c r="P67" s="61"/>
    </row>
    <row r="68" spans="1:16" x14ac:dyDescent="0.2">
      <c r="A68" s="61" t="s">
        <v>123</v>
      </c>
      <c r="B68" s="61" t="str">
        <f t="shared" si="9"/>
        <v>15</v>
      </c>
      <c r="C68" s="61" t="e">
        <f>+MID(VLOOKUP(A68,#REF!,2,0),6,LEN(VLOOKUP(A68,#REF!,2,0))-6)</f>
        <v>#REF!</v>
      </c>
      <c r="D68" s="61" t="s">
        <v>107</v>
      </c>
      <c r="E68" s="61" t="e">
        <f>+VLOOKUP(A68,#REF!,3,0)</f>
        <v>#REF!</v>
      </c>
      <c r="F68" s="61" t="e">
        <f>+VLOOKUP(A68,#REF!,10,0)</f>
        <v>#REF!</v>
      </c>
      <c r="G68" s="61" t="e">
        <f>+VLOOKUP(A68,#REF!,13,0)</f>
        <v>#REF!</v>
      </c>
      <c r="H68" s="63" t="e">
        <f t="shared" si="3"/>
        <v>#REF!</v>
      </c>
      <c r="I68" s="61" t="e">
        <f t="shared" si="14"/>
        <v>#REF!</v>
      </c>
      <c r="J68" s="61" t="s">
        <v>118</v>
      </c>
      <c r="K68" s="61" t="e">
        <f>+IF(ISBLANK(VLOOKUP(A68,#REF!,5,0)),"",VLOOKUP(A68,#REF!,5,0))</f>
        <v>#REF!</v>
      </c>
      <c r="L68" s="61" t="e">
        <f>+IF(ISBLANK(VLOOKUP(A68,#REF!,9,0)),"",VLOOKUP(A68,#REF!,9,0))</f>
        <v>#REF!</v>
      </c>
      <c r="M68" s="61" t="e">
        <f t="shared" ref="M68:M82" si="15">+IF(OR(AND(K68=1,L68=1),AND(ISBLANK(K68),ISBLANK(L68)),K68="",L68=""),0,IF(OR(AND(K68=1,L68=2),AND(K68=1,L68=3)),0.25,IF(OR(AND(K68=2,L68=2),AND(K68=3,L68=1),AND(K68=3,L68=2),AND(K68=2,L68=1)),0.5,IF(AND(K68=2,L68=3),0.75,1))))</f>
        <v>#REF!</v>
      </c>
      <c r="N68" s="61" t="e">
        <f t="shared" si="4"/>
        <v>#REF!</v>
      </c>
      <c r="O68" s="61"/>
      <c r="P68" s="61"/>
    </row>
    <row r="69" spans="1:16" x14ac:dyDescent="0.2">
      <c r="A69" s="61" t="s">
        <v>124</v>
      </c>
      <c r="B69" s="61" t="str">
        <f t="shared" si="9"/>
        <v>16</v>
      </c>
      <c r="C69" s="61" t="e">
        <f>+MID(VLOOKUP(A69,#REF!,2,0),6,LEN(VLOOKUP(A69,#REF!,2,0))-6)</f>
        <v>#REF!</v>
      </c>
      <c r="D69" s="61" t="s">
        <v>125</v>
      </c>
      <c r="E69" s="61" t="e">
        <f>+VLOOKUP(A69,#REF!,3,0)</f>
        <v>#REF!</v>
      </c>
      <c r="F69" s="61" t="e">
        <f>+VLOOKUP(A69,#REF!,10,0)</f>
        <v>#REF!</v>
      </c>
      <c r="G69" s="61" t="e">
        <f>+VLOOKUP(A69,#REF!,13,0)</f>
        <v>#REF!</v>
      </c>
      <c r="H69" s="63" t="e">
        <f t="shared" si="3"/>
        <v>#REF!</v>
      </c>
      <c r="I69" s="61" t="e">
        <f t="shared" si="14"/>
        <v>#REF!</v>
      </c>
      <c r="J69" s="61" t="s">
        <v>126</v>
      </c>
      <c r="K69" s="61" t="e">
        <f>+IF(ISBLANK(VLOOKUP(A69,#REF!,5,0)),"",VLOOKUP(A69,#REF!,5,0))</f>
        <v>#REF!</v>
      </c>
      <c r="L69" s="61" t="e">
        <f>+IF(ISBLANK(VLOOKUP(A69,#REF!,9,0)),"",VLOOKUP(A69,#REF!,9,0))</f>
        <v>#REF!</v>
      </c>
      <c r="M69" s="61" t="e">
        <f t="shared" si="15"/>
        <v>#REF!</v>
      </c>
      <c r="N69" s="61" t="e">
        <f t="shared" si="4"/>
        <v>#REF!</v>
      </c>
      <c r="O69" s="61"/>
      <c r="P69" s="61"/>
    </row>
    <row r="70" spans="1:16" x14ac:dyDescent="0.2">
      <c r="A70" s="61" t="s">
        <v>127</v>
      </c>
      <c r="B70" s="61" t="str">
        <f t="shared" si="9"/>
        <v>16</v>
      </c>
      <c r="C70" s="61" t="e">
        <f>+MID(VLOOKUP(A70,#REF!,2,0),6,LEN(VLOOKUP(A70,#REF!,2,0))-6)</f>
        <v>#REF!</v>
      </c>
      <c r="D70" s="61" t="s">
        <v>125</v>
      </c>
      <c r="E70" s="61" t="e">
        <f>+VLOOKUP(A70,#REF!,3,0)</f>
        <v>#REF!</v>
      </c>
      <c r="F70" s="61" t="e">
        <f>+VLOOKUP(A70,#REF!,10,0)</f>
        <v>#REF!</v>
      </c>
      <c r="G70" s="61" t="e">
        <f>+VLOOKUP(A70,#REF!,13,0)</f>
        <v>#REF!</v>
      </c>
      <c r="H70" s="63" t="e">
        <f t="shared" si="3"/>
        <v>#REF!</v>
      </c>
      <c r="I70" s="61" t="e">
        <f t="shared" si="14"/>
        <v>#REF!</v>
      </c>
      <c r="J70" s="61" t="s">
        <v>126</v>
      </c>
      <c r="K70" s="61" t="e">
        <f>+IF(ISBLANK(VLOOKUP(A70,#REF!,5,0)),"",VLOOKUP(A70,#REF!,5,0))</f>
        <v>#REF!</v>
      </c>
      <c r="L70" s="61" t="e">
        <f>+IF(ISBLANK(VLOOKUP(A70,#REF!,9,0)),"",VLOOKUP(A70,#REF!,9,0))</f>
        <v>#REF!</v>
      </c>
      <c r="M70" s="61" t="e">
        <f t="shared" si="15"/>
        <v>#REF!</v>
      </c>
      <c r="N70" s="61" t="e">
        <f t="shared" si="4"/>
        <v>#REF!</v>
      </c>
      <c r="O70" s="61"/>
      <c r="P70" s="61"/>
    </row>
    <row r="71" spans="1:16" x14ac:dyDescent="0.2">
      <c r="A71" s="61" t="s">
        <v>128</v>
      </c>
      <c r="B71" s="61" t="str">
        <f t="shared" si="9"/>
        <v>16</v>
      </c>
      <c r="C71" s="61" t="e">
        <f>+MID(VLOOKUP(A71,#REF!,2,0),6,LEN(VLOOKUP(A71,#REF!,2,0))-6)</f>
        <v>#REF!</v>
      </c>
      <c r="D71" s="61" t="s">
        <v>125</v>
      </c>
      <c r="E71" s="61" t="e">
        <f>+VLOOKUP(A71,#REF!,3,0)</f>
        <v>#REF!</v>
      </c>
      <c r="F71" s="61" t="e">
        <f>+VLOOKUP(A71,#REF!,10,0)</f>
        <v>#REF!</v>
      </c>
      <c r="G71" s="61" t="e">
        <f>+VLOOKUP(A71,#REF!,13,0)</f>
        <v>#REF!</v>
      </c>
      <c r="H71" s="63" t="e">
        <f t="shared" ref="H71:H82" si="16">+_xlfn.RANK.EQ(G71,$G$2:$G$82,1)</f>
        <v>#REF!</v>
      </c>
      <c r="I71" s="61" t="e">
        <f t="shared" si="14"/>
        <v>#REF!</v>
      </c>
      <c r="J71" s="61" t="s">
        <v>126</v>
      </c>
      <c r="K71" s="61" t="e">
        <f>+IF(ISBLANK(VLOOKUP(A71,#REF!,5,0)),"",VLOOKUP(A71,#REF!,5,0))</f>
        <v>#REF!</v>
      </c>
      <c r="L71" s="61" t="e">
        <f>+IF(ISBLANK(VLOOKUP(A71,#REF!,9,0)),"",VLOOKUP(A71,#REF!,9,0))</f>
        <v>#REF!</v>
      </c>
      <c r="M71" s="61" t="e">
        <f t="shared" si="15"/>
        <v>#REF!</v>
      </c>
      <c r="N71" s="61" t="e">
        <f t="shared" ref="N71:N82" si="17">+AVERAGEIF($D$2:$D$82,D71,$M$2:$M$82)</f>
        <v>#REF!</v>
      </c>
      <c r="O71" s="61"/>
      <c r="P71" s="61"/>
    </row>
    <row r="72" spans="1:16" x14ac:dyDescent="0.2">
      <c r="A72" s="61" t="s">
        <v>129</v>
      </c>
      <c r="B72" s="61" t="str">
        <f t="shared" si="9"/>
        <v>16</v>
      </c>
      <c r="C72" s="61" t="e">
        <f>+MID(VLOOKUP(A72,#REF!,2,0),6,LEN(VLOOKUP(A72,#REF!,2,0))-6)</f>
        <v>#REF!</v>
      </c>
      <c r="D72" s="61" t="s">
        <v>125</v>
      </c>
      <c r="E72" s="61" t="e">
        <f>+VLOOKUP(A72,#REF!,3,0)</f>
        <v>#REF!</v>
      </c>
      <c r="F72" s="61" t="e">
        <f>+VLOOKUP(A72,#REF!,10,0)</f>
        <v>#REF!</v>
      </c>
      <c r="G72" s="61" t="e">
        <f>+VLOOKUP(A72,#REF!,13,0)</f>
        <v>#REF!</v>
      </c>
      <c r="H72" s="63" t="e">
        <f t="shared" si="16"/>
        <v>#REF!</v>
      </c>
      <c r="I72" s="61" t="e">
        <f t="shared" si="14"/>
        <v>#REF!</v>
      </c>
      <c r="J72" s="61" t="s">
        <v>126</v>
      </c>
      <c r="K72" s="61" t="e">
        <f>+IF(ISBLANK(VLOOKUP(A72,#REF!,5,0)),"",VLOOKUP(A72,#REF!,5,0))</f>
        <v>#REF!</v>
      </c>
      <c r="L72" s="61" t="e">
        <f>+IF(ISBLANK(VLOOKUP(A72,#REF!,9,0)),"",VLOOKUP(A72,#REF!,9,0))</f>
        <v>#REF!</v>
      </c>
      <c r="M72" s="61" t="e">
        <f t="shared" si="15"/>
        <v>#REF!</v>
      </c>
      <c r="N72" s="61" t="e">
        <f t="shared" si="17"/>
        <v>#REF!</v>
      </c>
      <c r="O72" s="61"/>
      <c r="P72" s="61"/>
    </row>
    <row r="73" spans="1:16" x14ac:dyDescent="0.2">
      <c r="A73" s="61" t="s">
        <v>130</v>
      </c>
      <c r="B73" s="61" t="str">
        <f t="shared" si="9"/>
        <v>16</v>
      </c>
      <c r="C73" s="61" t="e">
        <f>+MID(VLOOKUP(A73,#REF!,2,0),6,LEN(VLOOKUP(A73,#REF!,2,0))-6)</f>
        <v>#REF!</v>
      </c>
      <c r="D73" s="61" t="s">
        <v>125</v>
      </c>
      <c r="E73" s="61" t="e">
        <f>+VLOOKUP(A73,#REF!,3,0)</f>
        <v>#REF!</v>
      </c>
      <c r="F73" s="61" t="e">
        <f>+VLOOKUP(A73,#REF!,10,0)</f>
        <v>#REF!</v>
      </c>
      <c r="G73" s="61" t="e">
        <f>+VLOOKUP(A73,#REF!,13,0)</f>
        <v>#REF!</v>
      </c>
      <c r="H73" s="63" t="e">
        <f t="shared" si="16"/>
        <v>#REF!</v>
      </c>
      <c r="I73" s="61" t="e">
        <f t="shared" si="14"/>
        <v>#REF!</v>
      </c>
      <c r="J73" s="61" t="s">
        <v>126</v>
      </c>
      <c r="K73" s="61" t="e">
        <f>+IF(ISBLANK(VLOOKUP(A73,#REF!,5,0)),"",VLOOKUP(A73,#REF!,5,0))</f>
        <v>#REF!</v>
      </c>
      <c r="L73" s="61" t="e">
        <f>+IF(ISBLANK(VLOOKUP(A73,#REF!,9,0)),"",VLOOKUP(A73,#REF!,9,0))</f>
        <v>#REF!</v>
      </c>
      <c r="M73" s="61" t="e">
        <f t="shared" si="15"/>
        <v>#REF!</v>
      </c>
      <c r="N73" s="61" t="e">
        <f t="shared" si="17"/>
        <v>#REF!</v>
      </c>
      <c r="O73" s="61"/>
      <c r="P73" s="61"/>
    </row>
    <row r="74" spans="1:16" x14ac:dyDescent="0.2">
      <c r="A74" s="61" t="s">
        <v>131</v>
      </c>
      <c r="B74" s="61" t="str">
        <f t="shared" si="9"/>
        <v>17</v>
      </c>
      <c r="C74" s="61" t="e">
        <f>+MID(VLOOKUP(A74,#REF!,2,0),6,LEN(VLOOKUP(A74,#REF!,2,0))-6)</f>
        <v>#REF!</v>
      </c>
      <c r="D74" s="61" t="s">
        <v>125</v>
      </c>
      <c r="E74" s="61" t="e">
        <f>+VLOOKUP(A74,#REF!,3,0)</f>
        <v>#REF!</v>
      </c>
      <c r="F74" s="61" t="e">
        <f>+VLOOKUP(A74,#REF!,10,0)</f>
        <v>#REF!</v>
      </c>
      <c r="G74" s="61" t="e">
        <f>+VLOOKUP(A74,#REF!,13,0)</f>
        <v>#REF!</v>
      </c>
      <c r="H74" s="63" t="e">
        <f t="shared" si="16"/>
        <v>#REF!</v>
      </c>
      <c r="I74" s="61" t="e">
        <f t="shared" si="14"/>
        <v>#REF!</v>
      </c>
      <c r="J74" s="61" t="s">
        <v>132</v>
      </c>
      <c r="K74" s="61" t="e">
        <f>+IF(ISBLANK(VLOOKUP(A74,#REF!,5,0)),"",VLOOKUP(A74,#REF!,5,0))</f>
        <v>#REF!</v>
      </c>
      <c r="L74" s="61" t="e">
        <f>+IF(ISBLANK(VLOOKUP(A74,#REF!,9,0)),"",VLOOKUP(A74,#REF!,9,0))</f>
        <v>#REF!</v>
      </c>
      <c r="M74" s="61" t="e">
        <f t="shared" si="15"/>
        <v>#REF!</v>
      </c>
      <c r="N74" s="61" t="e">
        <f t="shared" si="17"/>
        <v>#REF!</v>
      </c>
      <c r="O74" s="61"/>
      <c r="P74" s="61"/>
    </row>
    <row r="75" spans="1:16" x14ac:dyDescent="0.2">
      <c r="A75" s="61" t="s">
        <v>133</v>
      </c>
      <c r="B75" s="61" t="str">
        <f t="shared" si="9"/>
        <v>17</v>
      </c>
      <c r="C75" s="61" t="e">
        <f>+MID(VLOOKUP(A75,#REF!,2,0),6,LEN(VLOOKUP(A75,#REF!,2,0))-6)</f>
        <v>#REF!</v>
      </c>
      <c r="D75" s="61" t="s">
        <v>125</v>
      </c>
      <c r="E75" s="61" t="e">
        <f>+VLOOKUP(A75,#REF!,3,0)</f>
        <v>#REF!</v>
      </c>
      <c r="F75" s="61" t="e">
        <f>+VLOOKUP(A75,#REF!,10,0)</f>
        <v>#REF!</v>
      </c>
      <c r="G75" s="61" t="e">
        <f>+VLOOKUP(A75,#REF!,13,0)</f>
        <v>#REF!</v>
      </c>
      <c r="H75" s="63" t="e">
        <f t="shared" si="16"/>
        <v>#REF!</v>
      </c>
      <c r="I75" s="61" t="e">
        <f t="shared" si="14"/>
        <v>#REF!</v>
      </c>
      <c r="J75" s="61" t="s">
        <v>132</v>
      </c>
      <c r="K75" s="61" t="e">
        <f>+IF(ISBLANK(VLOOKUP(A75,#REF!,5,0)),"",VLOOKUP(A75,#REF!,5,0))</f>
        <v>#REF!</v>
      </c>
      <c r="L75" s="61" t="e">
        <f>+IF(ISBLANK(VLOOKUP(A75,#REF!,9,0)),"",VLOOKUP(A75,#REF!,9,0))</f>
        <v>#REF!</v>
      </c>
      <c r="M75" s="61" t="e">
        <f t="shared" si="15"/>
        <v>#REF!</v>
      </c>
      <c r="N75" s="61" t="e">
        <f t="shared" si="17"/>
        <v>#REF!</v>
      </c>
      <c r="O75" s="61"/>
      <c r="P75" s="61"/>
    </row>
    <row r="76" spans="1:16" x14ac:dyDescent="0.2">
      <c r="A76" s="61" t="s">
        <v>134</v>
      </c>
      <c r="B76" s="61" t="str">
        <f t="shared" si="9"/>
        <v>17</v>
      </c>
      <c r="C76" s="61" t="e">
        <f>+MID(VLOOKUP(A76,#REF!,2,0),6,LEN(VLOOKUP(A76,#REF!,2,0))-6)</f>
        <v>#REF!</v>
      </c>
      <c r="D76" s="61" t="s">
        <v>125</v>
      </c>
      <c r="E76" s="61" t="e">
        <f>+VLOOKUP(A76,#REF!,3,0)</f>
        <v>#REF!</v>
      </c>
      <c r="F76" s="61" t="e">
        <f>+VLOOKUP(A76,#REF!,10,0)</f>
        <v>#REF!</v>
      </c>
      <c r="G76" s="61" t="e">
        <f>+VLOOKUP(A76,#REF!,13,0)</f>
        <v>#REF!</v>
      </c>
      <c r="H76" s="63" t="e">
        <f t="shared" si="16"/>
        <v>#REF!</v>
      </c>
      <c r="I76" s="61" t="e">
        <f t="shared" si="14"/>
        <v>#REF!</v>
      </c>
      <c r="J76" s="61" t="s">
        <v>132</v>
      </c>
      <c r="K76" s="61" t="e">
        <f>+IF(ISBLANK(VLOOKUP(A76,#REF!,5,0)),"",VLOOKUP(A76,#REF!,5,0))</f>
        <v>#REF!</v>
      </c>
      <c r="L76" s="61" t="e">
        <f>+IF(ISBLANK(VLOOKUP(A76,#REF!,9,0)),"",VLOOKUP(A76,#REF!,9,0))</f>
        <v>#REF!</v>
      </c>
      <c r="M76" s="61" t="e">
        <f t="shared" si="15"/>
        <v>#REF!</v>
      </c>
      <c r="N76" s="61" t="e">
        <f t="shared" si="17"/>
        <v>#REF!</v>
      </c>
      <c r="O76" s="61"/>
      <c r="P76" s="61"/>
    </row>
    <row r="77" spans="1:16" x14ac:dyDescent="0.2">
      <c r="A77" s="61" t="s">
        <v>135</v>
      </c>
      <c r="B77" s="61" t="str">
        <f t="shared" si="9"/>
        <v>17</v>
      </c>
      <c r="C77" s="61" t="e">
        <f>+MID(VLOOKUP(A77,#REF!,2,0),6,LEN(VLOOKUP(A77,#REF!,2,0))-6)</f>
        <v>#REF!</v>
      </c>
      <c r="D77" s="61" t="s">
        <v>125</v>
      </c>
      <c r="E77" s="61" t="e">
        <f>+VLOOKUP(A77,#REF!,3,0)</f>
        <v>#REF!</v>
      </c>
      <c r="F77" s="61" t="e">
        <f>+VLOOKUP(A77,#REF!,10,0)</f>
        <v>#REF!</v>
      </c>
      <c r="G77" s="61" t="e">
        <f>+VLOOKUP(A77,#REF!,13,0)</f>
        <v>#REF!</v>
      </c>
      <c r="H77" s="63" t="e">
        <f t="shared" si="16"/>
        <v>#REF!</v>
      </c>
      <c r="I77" s="61" t="e">
        <f t="shared" si="14"/>
        <v>#REF!</v>
      </c>
      <c r="J77" s="61" t="s">
        <v>132</v>
      </c>
      <c r="K77" s="61" t="e">
        <f>+IF(ISBLANK(VLOOKUP(A77,#REF!,5,0)),"",VLOOKUP(A77,#REF!,5,0))</f>
        <v>#REF!</v>
      </c>
      <c r="L77" s="61" t="e">
        <f>+IF(ISBLANK(VLOOKUP(A77,#REF!,9,0)),"",VLOOKUP(A77,#REF!,9,0))</f>
        <v>#REF!</v>
      </c>
      <c r="M77" s="61" t="e">
        <f t="shared" si="15"/>
        <v>#REF!</v>
      </c>
      <c r="N77" s="61" t="e">
        <f t="shared" si="17"/>
        <v>#REF!</v>
      </c>
      <c r="O77" s="61"/>
      <c r="P77" s="61"/>
    </row>
    <row r="78" spans="1:16" x14ac:dyDescent="0.2">
      <c r="A78" s="61" t="s">
        <v>136</v>
      </c>
      <c r="B78" s="61" t="str">
        <f t="shared" si="9"/>
        <v>17</v>
      </c>
      <c r="C78" s="61" t="e">
        <f>+MID(VLOOKUP(A78,#REF!,2,0),6,LEN(VLOOKUP(A78,#REF!,2,0))-6)</f>
        <v>#REF!</v>
      </c>
      <c r="D78" s="61" t="s">
        <v>125</v>
      </c>
      <c r="E78" s="61" t="e">
        <f>+VLOOKUP(A78,#REF!,3,0)</f>
        <v>#REF!</v>
      </c>
      <c r="F78" s="61" t="e">
        <f>+VLOOKUP(A78,#REF!,10,0)</f>
        <v>#REF!</v>
      </c>
      <c r="G78" s="61" t="e">
        <f>+VLOOKUP(A78,#REF!,13,0)</f>
        <v>#REF!</v>
      </c>
      <c r="H78" s="63" t="e">
        <f t="shared" si="16"/>
        <v>#REF!</v>
      </c>
      <c r="I78" s="61" t="e">
        <f t="shared" si="14"/>
        <v>#REF!</v>
      </c>
      <c r="J78" s="61" t="s">
        <v>132</v>
      </c>
      <c r="K78" s="61" t="e">
        <f>+IF(ISBLANK(VLOOKUP(A78,#REF!,5,0)),"",VLOOKUP(A78,#REF!,5,0))</f>
        <v>#REF!</v>
      </c>
      <c r="L78" s="61" t="e">
        <f>+IF(ISBLANK(VLOOKUP(A78,#REF!,9,0)),"",VLOOKUP(A78,#REF!,9,0))</f>
        <v>#REF!</v>
      </c>
      <c r="M78" s="61" t="e">
        <f t="shared" si="15"/>
        <v>#REF!</v>
      </c>
      <c r="N78" s="61" t="e">
        <f t="shared" si="17"/>
        <v>#REF!</v>
      </c>
      <c r="O78" s="61"/>
      <c r="P78" s="61"/>
    </row>
    <row r="79" spans="1:16" x14ac:dyDescent="0.2">
      <c r="A79" s="61" t="s">
        <v>137</v>
      </c>
      <c r="B79" s="61" t="str">
        <f t="shared" si="9"/>
        <v>17</v>
      </c>
      <c r="C79" s="61" t="e">
        <f>+MID(VLOOKUP(A79,#REF!,2,0),6,LEN(VLOOKUP(A79,#REF!,2,0))-6)</f>
        <v>#REF!</v>
      </c>
      <c r="D79" s="61" t="s">
        <v>125</v>
      </c>
      <c r="E79" s="61" t="e">
        <f>+VLOOKUP(A79,#REF!,3,0)</f>
        <v>#REF!</v>
      </c>
      <c r="F79" s="61" t="e">
        <f>+VLOOKUP(A79,#REF!,10,0)</f>
        <v>#REF!</v>
      </c>
      <c r="G79" s="61" t="e">
        <f>+VLOOKUP(A79,#REF!,13,0)</f>
        <v>#REF!</v>
      </c>
      <c r="H79" s="63" t="e">
        <f t="shared" si="16"/>
        <v>#REF!</v>
      </c>
      <c r="I79" s="61" t="e">
        <f t="shared" si="14"/>
        <v>#REF!</v>
      </c>
      <c r="J79" s="61" t="s">
        <v>132</v>
      </c>
      <c r="K79" s="61" t="e">
        <f>+IF(ISBLANK(VLOOKUP(A79,#REF!,5,0)),"",VLOOKUP(A79,#REF!,5,0))</f>
        <v>#REF!</v>
      </c>
      <c r="L79" s="61" t="e">
        <f>+IF(ISBLANK(VLOOKUP(A79,#REF!,9,0)),"",VLOOKUP(A79,#REF!,9,0))</f>
        <v>#REF!</v>
      </c>
      <c r="M79" s="61" t="e">
        <f t="shared" si="15"/>
        <v>#REF!</v>
      </c>
      <c r="N79" s="61" t="e">
        <f t="shared" si="17"/>
        <v>#REF!</v>
      </c>
      <c r="O79" s="61"/>
      <c r="P79" s="61"/>
    </row>
    <row r="80" spans="1:16" x14ac:dyDescent="0.2">
      <c r="A80" s="61" t="s">
        <v>138</v>
      </c>
      <c r="B80" s="61" t="str">
        <f t="shared" si="9"/>
        <v>17</v>
      </c>
      <c r="C80" s="61" t="e">
        <f>+MID(VLOOKUP(A80,#REF!,2,0),6,LEN(VLOOKUP(A80,#REF!,2,0))-6)</f>
        <v>#REF!</v>
      </c>
      <c r="D80" s="61" t="s">
        <v>125</v>
      </c>
      <c r="E80" s="61" t="e">
        <f>+VLOOKUP(A80,#REF!,3,0)</f>
        <v>#REF!</v>
      </c>
      <c r="F80" s="61" t="e">
        <f>+VLOOKUP(A80,#REF!,10,0)</f>
        <v>#REF!</v>
      </c>
      <c r="G80" s="61" t="e">
        <f>+VLOOKUP(A80,#REF!,13,0)</f>
        <v>#REF!</v>
      </c>
      <c r="H80" s="63" t="e">
        <f t="shared" si="16"/>
        <v>#REF!</v>
      </c>
      <c r="I80" s="61" t="e">
        <f t="shared" si="14"/>
        <v>#REF!</v>
      </c>
      <c r="J80" s="61" t="s">
        <v>132</v>
      </c>
      <c r="K80" s="61" t="e">
        <f>+IF(ISBLANK(VLOOKUP(A80,#REF!,5,0)),"",VLOOKUP(A80,#REF!,5,0))</f>
        <v>#REF!</v>
      </c>
      <c r="L80" s="61" t="e">
        <f>+IF(ISBLANK(VLOOKUP(A80,#REF!,9,0)),"",VLOOKUP(A80,#REF!,9,0))</f>
        <v>#REF!</v>
      </c>
      <c r="M80" s="61" t="e">
        <f t="shared" si="15"/>
        <v>#REF!</v>
      </c>
      <c r="N80" s="61" t="e">
        <f t="shared" si="17"/>
        <v>#REF!</v>
      </c>
      <c r="O80" s="61"/>
      <c r="P80" s="61"/>
    </row>
    <row r="81" spans="1:16" x14ac:dyDescent="0.2">
      <c r="A81" s="61" t="s">
        <v>139</v>
      </c>
      <c r="B81" s="61" t="str">
        <f t="shared" si="9"/>
        <v>17</v>
      </c>
      <c r="C81" s="61" t="e">
        <f>+MID(VLOOKUP(A81,#REF!,2,0),6,LEN(VLOOKUP(A81,#REF!,2,0))-6)</f>
        <v>#REF!</v>
      </c>
      <c r="D81" s="61" t="s">
        <v>125</v>
      </c>
      <c r="E81" s="61" t="e">
        <f>+VLOOKUP(A81,#REF!,3,0)</f>
        <v>#REF!</v>
      </c>
      <c r="F81" s="61" t="e">
        <f>+VLOOKUP(A81,#REF!,10,0)</f>
        <v>#REF!</v>
      </c>
      <c r="G81" s="61" t="e">
        <f>+VLOOKUP(A81,#REF!,13,0)</f>
        <v>#REF!</v>
      </c>
      <c r="H81" s="63" t="e">
        <f t="shared" si="16"/>
        <v>#REF!</v>
      </c>
      <c r="I81" s="61" t="e">
        <f t="shared" si="14"/>
        <v>#REF!</v>
      </c>
      <c r="J81" s="61" t="s">
        <v>132</v>
      </c>
      <c r="K81" s="61" t="e">
        <f>+IF(ISBLANK(VLOOKUP(A81,#REF!,5,0)),"",VLOOKUP(A81,#REF!,5,0))</f>
        <v>#REF!</v>
      </c>
      <c r="L81" s="61" t="e">
        <f>+IF(ISBLANK(VLOOKUP(A81,#REF!,9,0)),"",VLOOKUP(A81,#REF!,9,0))</f>
        <v>#REF!</v>
      </c>
      <c r="M81" s="61" t="e">
        <f t="shared" si="15"/>
        <v>#REF!</v>
      </c>
      <c r="N81" s="61" t="e">
        <f t="shared" si="17"/>
        <v>#REF!</v>
      </c>
      <c r="O81" s="61"/>
      <c r="P81" s="61"/>
    </row>
    <row r="82" spans="1:16" x14ac:dyDescent="0.2">
      <c r="A82" s="61" t="s">
        <v>140</v>
      </c>
      <c r="B82" s="61" t="str">
        <f t="shared" si="9"/>
        <v>17</v>
      </c>
      <c r="C82" s="61" t="e">
        <f>+MID(VLOOKUP(A82,#REF!,2,0),6,LEN(VLOOKUP(A82,#REF!,2,0))-6)</f>
        <v>#REF!</v>
      </c>
      <c r="D82" s="61" t="s">
        <v>125</v>
      </c>
      <c r="E82" s="61" t="e">
        <f>+VLOOKUP(A82,#REF!,3,0)</f>
        <v>#REF!</v>
      </c>
      <c r="F82" s="61" t="e">
        <f>+VLOOKUP(A82,#REF!,10,0)</f>
        <v>#REF!</v>
      </c>
      <c r="G82" s="61" t="e">
        <f>+VLOOKUP(A82,#REF!,13,0)</f>
        <v>#REF!</v>
      </c>
      <c r="H82" s="63" t="e">
        <f t="shared" si="16"/>
        <v>#REF!</v>
      </c>
      <c r="I82" s="61" t="e">
        <f t="shared" si="14"/>
        <v>#REF!</v>
      </c>
      <c r="J82" s="61" t="s">
        <v>132</v>
      </c>
      <c r="K82" s="61" t="e">
        <f>+IF(ISBLANK(VLOOKUP(A82,#REF!,5,0)),"",VLOOKUP(A82,#REF!,5,0))</f>
        <v>#REF!</v>
      </c>
      <c r="L82" s="61" t="e">
        <f>+IF(ISBLANK(VLOOKUP(A82,#REF!,9,0)),"",VLOOKUP(A82,#REF!,9,0))</f>
        <v>#REF!</v>
      </c>
      <c r="M82" s="61" t="e">
        <f t="shared" si="15"/>
        <v>#REF!</v>
      </c>
      <c r="N82" s="61" t="e">
        <f t="shared" si="17"/>
        <v>#REF!</v>
      </c>
      <c r="O82" s="61"/>
      <c r="P82" s="61"/>
    </row>
  </sheetData>
  <sheetProtection password="D72A"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I-2024</vt:lpstr>
      <vt:lpstr>II-2024</vt:lpstr>
      <vt:lpstr>Hoja1</vt:lpstr>
    </vt:vector>
  </TitlesOfParts>
  <Manager/>
  <Company>Ernst &amp; Young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Gomez</dc:creator>
  <cp:keywords/>
  <dc:description/>
  <cp:lastModifiedBy>Miguel Angel Pardo Mateus</cp:lastModifiedBy>
  <cp:revision/>
  <dcterms:created xsi:type="dcterms:W3CDTF">2010-10-04T16:34:45Z</dcterms:created>
  <dcterms:modified xsi:type="dcterms:W3CDTF">2025-02-28T16:31:51Z</dcterms:modified>
  <cp:category/>
  <cp:contentStatus/>
</cp:coreProperties>
</file>