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defaultThemeVersion="124226"/>
  <mc:AlternateContent xmlns:mc="http://schemas.openxmlformats.org/markup-compatibility/2006">
    <mc:Choice Requires="x15">
      <x15ac:absPath xmlns:x15ac="http://schemas.microsoft.com/office/spreadsheetml/2010/11/ac" url="F:\2023\Plan Anual de Auditoría 2023\4. Evaluación y Seguimiento\Sistema de Control Interno\Primer Semestre 2023\"/>
    </mc:Choice>
  </mc:AlternateContent>
  <xr:revisionPtr revIDLastSave="0" documentId="8_{53080170-66CB-4235-AA8F-646222EC9485}" xr6:coauthVersionLast="47" xr6:coauthVersionMax="47" xr10:uidLastSave="{00000000-0000-0000-0000-000000000000}"/>
  <bookViews>
    <workbookView xWindow="-120" yWindow="-120" windowWidth="29040" windowHeight="15720" xr2:uid="{00000000-000D-0000-FFFF-FFFF00000000}"/>
  </bookViews>
  <sheets>
    <sheet name="Conclusiones" sheetId="26" r:id="rId1"/>
    <sheet name="Hoja1" sheetId="28" state="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4" i="28" l="1"/>
  <c r="B53" i="28"/>
  <c r="B19" i="28"/>
  <c r="B6" i="28" l="1"/>
  <c r="B81" i="28" l="1"/>
  <c r="B82" i="28"/>
  <c r="K2" i="28" l="1"/>
  <c r="L2" i="28"/>
  <c r="G2" i="28"/>
  <c r="M2" i="28" l="1"/>
  <c r="B44" i="28" l="1"/>
  <c r="B45" i="28"/>
  <c r="B46" i="28"/>
  <c r="B47" i="28"/>
  <c r="B48" i="28"/>
  <c r="B49" i="28"/>
  <c r="B50" i="28"/>
  <c r="B51" i="28"/>
  <c r="B52"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43" i="28"/>
  <c r="B26" i="28"/>
  <c r="B27" i="28"/>
  <c r="B28" i="28"/>
  <c r="B29" i="28"/>
  <c r="B30" i="28"/>
  <c r="B31" i="28"/>
  <c r="B32" i="28"/>
  <c r="B33" i="28"/>
  <c r="B34" i="28"/>
  <c r="B35" i="28"/>
  <c r="B36" i="28"/>
  <c r="B37" i="28"/>
  <c r="B38" i="28"/>
  <c r="B39" i="28"/>
  <c r="B40" i="28"/>
  <c r="B41" i="28"/>
  <c r="B42" i="28"/>
  <c r="K42" i="28" l="1"/>
  <c r="K41" i="28"/>
  <c r="K40" i="28"/>
  <c r="K39" i="28"/>
  <c r="K38" i="28"/>
  <c r="K37" i="28"/>
  <c r="K36" i="28"/>
  <c r="K35" i="28"/>
  <c r="K34" i="28"/>
  <c r="K33" i="28"/>
  <c r="K32" i="28"/>
  <c r="K31" i="28"/>
  <c r="K30" i="28"/>
  <c r="K29" i="28"/>
  <c r="K28" i="28"/>
  <c r="K27" i="28"/>
  <c r="K26" i="28"/>
  <c r="L42" i="28"/>
  <c r="L41" i="28"/>
  <c r="L40" i="28"/>
  <c r="L39" i="28"/>
  <c r="L38" i="28"/>
  <c r="L37" i="28"/>
  <c r="L36" i="28"/>
  <c r="L35" i="28"/>
  <c r="L34" i="28"/>
  <c r="L33" i="28"/>
  <c r="L32" i="28"/>
  <c r="L31" i="28"/>
  <c r="L30" i="28"/>
  <c r="L29" i="28"/>
  <c r="L28" i="28"/>
  <c r="L27" i="28"/>
  <c r="L26" i="28"/>
  <c r="L54" i="28"/>
  <c r="L53" i="28"/>
  <c r="L52" i="28"/>
  <c r="L51" i="28"/>
  <c r="L50" i="28"/>
  <c r="L49" i="28"/>
  <c r="L48" i="28"/>
  <c r="L47" i="28"/>
  <c r="L46" i="28"/>
  <c r="L45" i="28"/>
  <c r="L44" i="28"/>
  <c r="L43" i="28"/>
  <c r="K54" i="28"/>
  <c r="K53" i="28"/>
  <c r="K52" i="28"/>
  <c r="K51" i="28"/>
  <c r="K50" i="28"/>
  <c r="K49" i="28"/>
  <c r="K48" i="28"/>
  <c r="K47" i="28"/>
  <c r="K46" i="28"/>
  <c r="K45" i="28"/>
  <c r="K44" i="28"/>
  <c r="K43" i="28"/>
  <c r="C54" i="28"/>
  <c r="E54" i="28"/>
  <c r="F54" i="28"/>
  <c r="G54" i="28"/>
  <c r="C53" i="28"/>
  <c r="E53" i="28"/>
  <c r="F53" i="28"/>
  <c r="G53" i="28"/>
  <c r="L68" i="28"/>
  <c r="L67" i="28"/>
  <c r="L66" i="28"/>
  <c r="L65" i="28"/>
  <c r="L64" i="28"/>
  <c r="L63" i="28"/>
  <c r="L62" i="28"/>
  <c r="L61" i="28"/>
  <c r="L60" i="28"/>
  <c r="L59" i="28"/>
  <c r="L58" i="28"/>
  <c r="L57" i="28"/>
  <c r="L56" i="28"/>
  <c r="L55" i="28"/>
  <c r="K68" i="28"/>
  <c r="K67" i="28"/>
  <c r="K66" i="28"/>
  <c r="K65" i="28"/>
  <c r="K64" i="28"/>
  <c r="K63" i="28"/>
  <c r="K62" i="28"/>
  <c r="K61" i="28"/>
  <c r="K60" i="28"/>
  <c r="K59" i="28"/>
  <c r="K58" i="28"/>
  <c r="K57" i="28"/>
  <c r="K56" i="28"/>
  <c r="K55" i="28"/>
  <c r="L82" i="28"/>
  <c r="L81" i="28"/>
  <c r="L80" i="28"/>
  <c r="L79" i="28"/>
  <c r="L78" i="28"/>
  <c r="L77" i="28"/>
  <c r="L76" i="28"/>
  <c r="L75" i="28"/>
  <c r="L74" i="28"/>
  <c r="L73" i="28"/>
  <c r="L72" i="28"/>
  <c r="L71" i="28"/>
  <c r="L70" i="28"/>
  <c r="L69" i="28"/>
  <c r="K82" i="28"/>
  <c r="K81" i="28"/>
  <c r="K80" i="28"/>
  <c r="K79" i="28"/>
  <c r="K78" i="28"/>
  <c r="K77" i="28"/>
  <c r="K76" i="28"/>
  <c r="K75" i="28"/>
  <c r="K74" i="28"/>
  <c r="K73" i="28"/>
  <c r="K72" i="28"/>
  <c r="K71" i="28"/>
  <c r="K70" i="28"/>
  <c r="K69" i="28"/>
  <c r="G33" i="28"/>
  <c r="G41" i="28"/>
  <c r="F30" i="28"/>
  <c r="F38" i="28"/>
  <c r="G35" i="28"/>
  <c r="F32" i="28"/>
  <c r="G29" i="28"/>
  <c r="F26" i="28"/>
  <c r="G32" i="28"/>
  <c r="F37" i="28"/>
  <c r="G34" i="28"/>
  <c r="G42" i="28"/>
  <c r="F31" i="28"/>
  <c r="F39" i="28"/>
  <c r="F40" i="28"/>
  <c r="F42" i="28"/>
  <c r="F28" i="28"/>
  <c r="F29" i="28"/>
  <c r="G27" i="28"/>
  <c r="G28" i="28"/>
  <c r="G36" i="28"/>
  <c r="F33" i="28"/>
  <c r="F41" i="28"/>
  <c r="G37" i="28"/>
  <c r="F34" i="28"/>
  <c r="G31" i="28"/>
  <c r="F36" i="28"/>
  <c r="G30" i="28"/>
  <c r="G38" i="28"/>
  <c r="F27" i="28"/>
  <c r="F35" i="28"/>
  <c r="G39" i="28"/>
  <c r="G40" i="28"/>
  <c r="G82" i="28"/>
  <c r="G74" i="28"/>
  <c r="F71" i="28"/>
  <c r="F79" i="28"/>
  <c r="F81" i="28"/>
  <c r="F69" i="28"/>
  <c r="G75" i="28"/>
  <c r="G81" i="28"/>
  <c r="G73" i="28"/>
  <c r="F72" i="28"/>
  <c r="F80" i="28"/>
  <c r="F73" i="28"/>
  <c r="F75" i="28"/>
  <c r="F77" i="28"/>
  <c r="F78" i="28"/>
  <c r="G80" i="28"/>
  <c r="G72" i="28"/>
  <c r="G79" i="28"/>
  <c r="G70" i="28"/>
  <c r="F74" i="28"/>
  <c r="F82" i="28"/>
  <c r="G78" i="28"/>
  <c r="G69" i="28"/>
  <c r="G76" i="28"/>
  <c r="F70" i="28"/>
  <c r="G77" i="28"/>
  <c r="G71" i="28"/>
  <c r="F76" i="28"/>
  <c r="E81" i="28"/>
  <c r="C79" i="28"/>
  <c r="E82" i="28"/>
  <c r="C80" i="28"/>
  <c r="C81" i="28"/>
  <c r="C82" i="28"/>
  <c r="C75" i="28"/>
  <c r="C76" i="28"/>
  <c r="C77" i="28"/>
  <c r="C78" i="28"/>
  <c r="C51" i="28"/>
  <c r="G44" i="28"/>
  <c r="G52" i="28"/>
  <c r="F49" i="28"/>
  <c r="F43" i="28"/>
  <c r="G45" i="28"/>
  <c r="G43" i="28"/>
  <c r="F50" i="28"/>
  <c r="F51" i="28"/>
  <c r="F45" i="28"/>
  <c r="G50" i="28"/>
  <c r="G51" i="28"/>
  <c r="G46" i="28"/>
  <c r="G47" i="28"/>
  <c r="F44" i="28"/>
  <c r="F52" i="28"/>
  <c r="G48" i="28"/>
  <c r="F48" i="28"/>
  <c r="G49" i="28"/>
  <c r="F46" i="28"/>
  <c r="F47" i="28"/>
  <c r="G62" i="28"/>
  <c r="F59" i="28"/>
  <c r="F67" i="28"/>
  <c r="F55" i="28"/>
  <c r="G68" i="28"/>
  <c r="F65" i="28"/>
  <c r="F58" i="28"/>
  <c r="G63" i="28"/>
  <c r="F60" i="28"/>
  <c r="F68" i="28"/>
  <c r="F61" i="28"/>
  <c r="G56" i="28"/>
  <c r="G64" i="28"/>
  <c r="G57" i="28"/>
  <c r="G65" i="28"/>
  <c r="F62" i="28"/>
  <c r="G58" i="28"/>
  <c r="G66" i="28"/>
  <c r="F63" i="28"/>
  <c r="F57" i="28"/>
  <c r="G59" i="28"/>
  <c r="G67" i="28"/>
  <c r="F56" i="28"/>
  <c r="F64" i="28"/>
  <c r="G60" i="28"/>
  <c r="G61" i="28"/>
  <c r="F66" i="28"/>
  <c r="C74" i="28"/>
  <c r="C34" i="28"/>
  <c r="C30" i="28"/>
  <c r="E29" i="28"/>
  <c r="E33" i="28"/>
  <c r="E37" i="28"/>
  <c r="E41" i="28"/>
  <c r="E30" i="28"/>
  <c r="E34" i="28"/>
  <c r="E38" i="28"/>
  <c r="E42" i="28"/>
  <c r="E27" i="28"/>
  <c r="E31" i="28"/>
  <c r="E35" i="28"/>
  <c r="E39" i="28"/>
  <c r="E26" i="28"/>
  <c r="E28" i="28"/>
  <c r="E32" i="28"/>
  <c r="E36" i="28"/>
  <c r="E40" i="28"/>
  <c r="E72" i="28"/>
  <c r="E76" i="28"/>
  <c r="E80" i="28"/>
  <c r="E73" i="28"/>
  <c r="E77" i="28"/>
  <c r="E69" i="28"/>
  <c r="C70" i="28"/>
  <c r="C69" i="28"/>
  <c r="C73" i="28"/>
  <c r="E70" i="28"/>
  <c r="E74" i="28"/>
  <c r="E78" i="28"/>
  <c r="C71" i="28"/>
  <c r="E71" i="28"/>
  <c r="E75" i="28"/>
  <c r="E79" i="28"/>
  <c r="C72" i="28"/>
  <c r="C41" i="28"/>
  <c r="C37" i="28"/>
  <c r="C33" i="28"/>
  <c r="C29" i="28"/>
  <c r="C50" i="28"/>
  <c r="C46" i="28"/>
  <c r="C42" i="28"/>
  <c r="C38" i="28"/>
  <c r="C43" i="28"/>
  <c r="C47" i="28"/>
  <c r="C40" i="28"/>
  <c r="C36" i="28"/>
  <c r="C32" i="28"/>
  <c r="C28" i="28"/>
  <c r="C49" i="28"/>
  <c r="C45" i="28"/>
  <c r="E44" i="28"/>
  <c r="E48" i="28"/>
  <c r="E52" i="28"/>
  <c r="E45" i="28"/>
  <c r="E49" i="28"/>
  <c r="E43" i="28"/>
  <c r="E46" i="28"/>
  <c r="E50" i="28"/>
  <c r="E47" i="28"/>
  <c r="E51" i="28"/>
  <c r="E58" i="28"/>
  <c r="E62" i="28"/>
  <c r="E66" i="28"/>
  <c r="E59" i="28"/>
  <c r="E63" i="28"/>
  <c r="E67" i="28"/>
  <c r="C59" i="28"/>
  <c r="C63" i="28"/>
  <c r="C62" i="28"/>
  <c r="E56" i="28"/>
  <c r="E60" i="28"/>
  <c r="E64" i="28"/>
  <c r="E68" i="28"/>
  <c r="C56" i="28"/>
  <c r="C60" i="28"/>
  <c r="C64" i="28"/>
  <c r="E57" i="28"/>
  <c r="E61" i="28"/>
  <c r="E65" i="28"/>
  <c r="E55" i="28"/>
  <c r="C57" i="28"/>
  <c r="C61" i="28"/>
  <c r="C65" i="28"/>
  <c r="C58" i="28"/>
  <c r="C55" i="28"/>
  <c r="C26" i="28"/>
  <c r="C39" i="28"/>
  <c r="C35" i="28"/>
  <c r="C31" i="28"/>
  <c r="C27" i="28"/>
  <c r="C48" i="28"/>
  <c r="C44" i="28"/>
  <c r="C52" i="28"/>
  <c r="C68" i="28"/>
  <c r="C67" i="28"/>
  <c r="C66" i="28"/>
  <c r="B3" i="28"/>
  <c r="B4" i="28"/>
  <c r="B5" i="28"/>
  <c r="B7" i="28"/>
  <c r="B8" i="28"/>
  <c r="B9" i="28"/>
  <c r="B10" i="28"/>
  <c r="B11" i="28"/>
  <c r="B12" i="28"/>
  <c r="B13" i="28"/>
  <c r="B14" i="28"/>
  <c r="B15" i="28"/>
  <c r="B16" i="28"/>
  <c r="B17" i="28"/>
  <c r="B18" i="28"/>
  <c r="B20" i="28"/>
  <c r="B21" i="28"/>
  <c r="B22" i="28"/>
  <c r="B23" i="28"/>
  <c r="B24" i="28"/>
  <c r="B25" i="28"/>
  <c r="B2" i="28"/>
  <c r="M62" i="28" l="1"/>
  <c r="M61" i="28"/>
  <c r="M48" i="28"/>
  <c r="M58" i="28"/>
  <c r="M66" i="28"/>
  <c r="M65" i="28"/>
  <c r="M44" i="28"/>
  <c r="M52" i="28"/>
  <c r="M43" i="28"/>
  <c r="M51" i="28"/>
  <c r="M46" i="28"/>
  <c r="M54" i="28"/>
  <c r="M47" i="28"/>
  <c r="M71" i="28"/>
  <c r="M75" i="28"/>
  <c r="M79" i="28"/>
  <c r="M72" i="28"/>
  <c r="M76" i="28"/>
  <c r="M80" i="28"/>
  <c r="M45" i="28"/>
  <c r="M50" i="28"/>
  <c r="M49" i="28"/>
  <c r="M53" i="28"/>
  <c r="M56" i="28"/>
  <c r="M60" i="28"/>
  <c r="M64" i="28"/>
  <c r="M68" i="28"/>
  <c r="M69" i="28"/>
  <c r="M73" i="28"/>
  <c r="M77" i="28"/>
  <c r="M81" i="28"/>
  <c r="M70" i="28"/>
  <c r="M74" i="28"/>
  <c r="M78" i="28"/>
  <c r="M82" i="28"/>
  <c r="M57" i="28"/>
  <c r="M55" i="28"/>
  <c r="M59" i="28"/>
  <c r="M63" i="28"/>
  <c r="M67" i="28"/>
  <c r="M26" i="28"/>
  <c r="M27" i="28"/>
  <c r="M28" i="28"/>
  <c r="M29" i="28"/>
  <c r="M30" i="28"/>
  <c r="M31" i="28"/>
  <c r="M32" i="28"/>
  <c r="M33" i="28"/>
  <c r="M34" i="28"/>
  <c r="M35" i="28"/>
  <c r="M36" i="28"/>
  <c r="M37" i="28"/>
  <c r="M38" i="28"/>
  <c r="M39" i="28"/>
  <c r="M40" i="28"/>
  <c r="M41" i="28"/>
  <c r="M42" i="28"/>
  <c r="N52" i="28"/>
  <c r="N55" i="28" l="1"/>
  <c r="L19" i="28"/>
  <c r="L10" i="28"/>
  <c r="K20" i="28"/>
  <c r="F19" i="28"/>
  <c r="L13" i="28"/>
  <c r="K4" i="28"/>
  <c r="K5" i="28"/>
  <c r="L20" i="28"/>
  <c r="E19" i="28"/>
  <c r="L21" i="28"/>
  <c r="C19" i="28"/>
  <c r="K7" i="28"/>
  <c r="K15" i="28"/>
  <c r="K23" i="28"/>
  <c r="L6" i="28"/>
  <c r="L14" i="28"/>
  <c r="L22" i="28"/>
  <c r="L3" i="28"/>
  <c r="K13" i="28"/>
  <c r="L4" i="28"/>
  <c r="K6" i="28"/>
  <c r="L5" i="28"/>
  <c r="K8" i="28"/>
  <c r="K16" i="28"/>
  <c r="K24" i="28"/>
  <c r="L7" i="28"/>
  <c r="L15" i="28"/>
  <c r="L23" i="28"/>
  <c r="K11" i="28"/>
  <c r="K12" i="28"/>
  <c r="K21" i="28"/>
  <c r="K22" i="28"/>
  <c r="K9" i="28"/>
  <c r="K17" i="28"/>
  <c r="K25" i="28"/>
  <c r="L8" i="28"/>
  <c r="L16" i="28"/>
  <c r="L24" i="28"/>
  <c r="K19" i="28"/>
  <c r="G19" i="28"/>
  <c r="L11" i="28"/>
  <c r="L12" i="28"/>
  <c r="K14" i="28"/>
  <c r="K3" i="28"/>
  <c r="K10" i="28"/>
  <c r="K18" i="28"/>
  <c r="L9" i="28"/>
  <c r="L17" i="28"/>
  <c r="L25" i="28"/>
  <c r="L18" i="28"/>
  <c r="N53" i="28"/>
  <c r="N54" i="28"/>
  <c r="N49" i="28"/>
  <c r="N47" i="28"/>
  <c r="N46" i="28"/>
  <c r="N48" i="28"/>
  <c r="E6" i="28"/>
  <c r="C6" i="28"/>
  <c r="F6" i="28"/>
  <c r="G6" i="28"/>
  <c r="N44" i="28"/>
  <c r="N26" i="28"/>
  <c r="N34" i="28"/>
  <c r="N42" i="28"/>
  <c r="N27" i="28"/>
  <c r="N35" i="28"/>
  <c r="N40" i="28"/>
  <c r="N28" i="28"/>
  <c r="N36" i="28"/>
  <c r="N29" i="28"/>
  <c r="N37" i="28"/>
  <c r="N30" i="28"/>
  <c r="N38" i="28"/>
  <c r="N32" i="28"/>
  <c r="N31" i="28"/>
  <c r="N39" i="28"/>
  <c r="N33" i="28"/>
  <c r="N41" i="28"/>
  <c r="N51" i="28"/>
  <c r="N43" i="28"/>
  <c r="N50" i="28"/>
  <c r="N76" i="28"/>
  <c r="N75" i="28"/>
  <c r="N69" i="28"/>
  <c r="N77" i="28"/>
  <c r="N82" i="28"/>
  <c r="N70" i="28"/>
  <c r="N78" i="28"/>
  <c r="N71" i="28"/>
  <c r="N79" i="28"/>
  <c r="N72" i="28"/>
  <c r="N80" i="28"/>
  <c r="N74" i="28"/>
  <c r="N73" i="28"/>
  <c r="N81" i="28"/>
  <c r="N45" i="28"/>
  <c r="N60" i="28"/>
  <c r="N68" i="28"/>
  <c r="N61" i="28"/>
  <c r="N62" i="28"/>
  <c r="N63" i="28"/>
  <c r="N66" i="28"/>
  <c r="N67" i="28"/>
  <c r="N56" i="28"/>
  <c r="N64" i="28"/>
  <c r="N57" i="28"/>
  <c r="N65" i="28"/>
  <c r="N58" i="28"/>
  <c r="N59" i="28"/>
  <c r="G10" i="28"/>
  <c r="G23" i="28"/>
  <c r="F7" i="28"/>
  <c r="F20" i="28"/>
  <c r="G25" i="28"/>
  <c r="G11" i="28"/>
  <c r="G24" i="28"/>
  <c r="F8" i="28"/>
  <c r="F21" i="28"/>
  <c r="G15" i="28"/>
  <c r="F4" i="28"/>
  <c r="F15" i="28"/>
  <c r="G3" i="28"/>
  <c r="G13" i="28"/>
  <c r="F9" i="28"/>
  <c r="F22" i="28"/>
  <c r="F11" i="28"/>
  <c r="G8" i="28"/>
  <c r="G4" i="28"/>
  <c r="G14" i="28"/>
  <c r="F10" i="28"/>
  <c r="F23" i="28"/>
  <c r="F24" i="28"/>
  <c r="G9" i="28"/>
  <c r="G5" i="28"/>
  <c r="G21" i="28"/>
  <c r="G22" i="28"/>
  <c r="G7" i="28"/>
  <c r="G20" i="28"/>
  <c r="F3" i="28"/>
  <c r="F13" i="28"/>
  <c r="F25" i="28"/>
  <c r="F14" i="28"/>
  <c r="F5" i="28"/>
  <c r="F12" i="28"/>
  <c r="F17" i="28"/>
  <c r="F2" i="28"/>
  <c r="F16" i="28"/>
  <c r="F18" i="28"/>
  <c r="G18" i="28"/>
  <c r="G16" i="28"/>
  <c r="G12" i="28"/>
  <c r="G17" i="28"/>
  <c r="C21" i="28"/>
  <c r="C16" i="28"/>
  <c r="C12" i="28"/>
  <c r="C8" i="28"/>
  <c r="C3" i="28"/>
  <c r="C24" i="28"/>
  <c r="C20" i="28"/>
  <c r="C15" i="28"/>
  <c r="C11" i="28"/>
  <c r="C7" i="28"/>
  <c r="C2" i="28"/>
  <c r="C23" i="28"/>
  <c r="C18" i="28"/>
  <c r="C14" i="28"/>
  <c r="C10" i="28"/>
  <c r="C5" i="28"/>
  <c r="C25" i="28"/>
  <c r="C22" i="28"/>
  <c r="C17" i="28"/>
  <c r="C13" i="28"/>
  <c r="C9" i="28"/>
  <c r="C4" i="28"/>
  <c r="E3" i="28"/>
  <c r="E8" i="28"/>
  <c r="E12" i="28"/>
  <c r="E16" i="28"/>
  <c r="E21" i="28"/>
  <c r="E25" i="28"/>
  <c r="E4" i="28"/>
  <c r="E9" i="28"/>
  <c r="E13" i="28"/>
  <c r="E17" i="28"/>
  <c r="E22" i="28"/>
  <c r="E2" i="28"/>
  <c r="E5" i="28"/>
  <c r="E10" i="28"/>
  <c r="E14" i="28"/>
  <c r="E18" i="28"/>
  <c r="E23" i="28"/>
  <c r="E7" i="28"/>
  <c r="E11" i="28"/>
  <c r="E15" i="28"/>
  <c r="E20" i="28"/>
  <c r="E24" i="28"/>
  <c r="G55" i="28"/>
  <c r="M19" i="28" l="1"/>
  <c r="M15" i="28"/>
  <c r="M22" i="28"/>
  <c r="M10" i="28"/>
  <c r="M3" i="28"/>
  <c r="M23" i="28"/>
  <c r="M20" i="28"/>
  <c r="M21" i="28"/>
  <c r="M13" i="28"/>
  <c r="M14" i="28"/>
  <c r="M6" i="28"/>
  <c r="M18" i="28"/>
  <c r="M25" i="28"/>
  <c r="M17" i="28"/>
  <c r="M9" i="28"/>
  <c r="M12" i="28"/>
  <c r="M11" i="28"/>
  <c r="M24" i="28"/>
  <c r="M16" i="28"/>
  <c r="M8" i="28"/>
  <c r="M7" i="28"/>
  <c r="M5" i="28"/>
  <c r="M4" i="28"/>
  <c r="I54" i="28"/>
  <c r="I19" i="28"/>
  <c r="I53" i="28"/>
  <c r="I6" i="28"/>
  <c r="E33" i="26"/>
  <c r="G33" i="26"/>
  <c r="O33" i="26" s="1"/>
  <c r="G29" i="26"/>
  <c r="O29" i="26" s="1"/>
  <c r="E29" i="26"/>
  <c r="G27" i="26"/>
  <c r="O27" i="26" s="1"/>
  <c r="E27" i="26"/>
  <c r="G31" i="26"/>
  <c r="O31" i="26" s="1"/>
  <c r="E31" i="26"/>
  <c r="G26" i="28"/>
  <c r="H6" i="28" s="1"/>
  <c r="N2" i="28" l="1"/>
  <c r="N19" i="28"/>
  <c r="H54" i="28"/>
  <c r="H53" i="28"/>
  <c r="H82" i="28"/>
  <c r="H19" i="28"/>
  <c r="N6" i="28"/>
  <c r="N9" i="28"/>
  <c r="N17" i="28"/>
  <c r="N25" i="28"/>
  <c r="N10" i="28"/>
  <c r="N18" i="28"/>
  <c r="N16" i="28"/>
  <c r="N11" i="28"/>
  <c r="N20" i="28"/>
  <c r="N8" i="28"/>
  <c r="N3" i="28"/>
  <c r="N12" i="28"/>
  <c r="N21" i="28"/>
  <c r="N4" i="28"/>
  <c r="N13" i="28"/>
  <c r="N22" i="28"/>
  <c r="N5" i="28"/>
  <c r="N14" i="28"/>
  <c r="N23" i="28"/>
  <c r="N7" i="28"/>
  <c r="N15" i="28"/>
  <c r="N24" i="28"/>
  <c r="H8" i="28"/>
  <c r="H80" i="28"/>
  <c r="H48" i="28"/>
  <c r="H73" i="28"/>
  <c r="H13" i="28"/>
  <c r="H52" i="28"/>
  <c r="H25" i="28"/>
  <c r="H39" i="28"/>
  <c r="H16" i="28"/>
  <c r="H3" i="28"/>
  <c r="H28" i="28"/>
  <c r="H5" i="28"/>
  <c r="H29" i="28"/>
  <c r="H30" i="28"/>
  <c r="H26" i="28"/>
  <c r="H69" i="28"/>
  <c r="H18" i="28"/>
  <c r="H9" i="28"/>
  <c r="H27" i="28"/>
  <c r="H43" i="28"/>
  <c r="H70" i="28"/>
  <c r="H22" i="28"/>
  <c r="H45" i="28"/>
  <c r="H11" i="28"/>
  <c r="H68" i="28"/>
  <c r="H44" i="28"/>
  <c r="H36" i="28"/>
  <c r="H63" i="28"/>
  <c r="H42" i="28"/>
  <c r="H2" i="28"/>
  <c r="H31" i="28"/>
  <c r="H20" i="28"/>
  <c r="H37" i="28"/>
  <c r="H72" i="28"/>
  <c r="H67" i="28"/>
  <c r="H61" i="28"/>
  <c r="H78" i="28"/>
  <c r="H51" i="28"/>
  <c r="H46" i="28"/>
  <c r="H41" i="28"/>
  <c r="H74" i="28"/>
  <c r="H7" i="28"/>
  <c r="H17" i="28"/>
  <c r="H76" i="28"/>
  <c r="H21" i="28"/>
  <c r="H57" i="28"/>
  <c r="H24" i="28"/>
  <c r="H40" i="28"/>
  <c r="H34" i="28"/>
  <c r="H14" i="28"/>
  <c r="H4" i="28"/>
  <c r="H62" i="28"/>
  <c r="H47" i="28"/>
  <c r="H55" i="28"/>
  <c r="H65" i="28"/>
  <c r="H60" i="28"/>
  <c r="H32" i="28"/>
  <c r="H50" i="28"/>
  <c r="H56" i="28"/>
  <c r="H23" i="28"/>
  <c r="H77" i="28"/>
  <c r="H79" i="28"/>
  <c r="H66" i="28"/>
  <c r="H59" i="28"/>
  <c r="H49" i="28"/>
  <c r="H35" i="28"/>
  <c r="H12" i="28"/>
  <c r="H38" i="28"/>
  <c r="H64" i="28"/>
  <c r="H81" i="28"/>
  <c r="H15" i="28"/>
  <c r="H71" i="28"/>
  <c r="H75" i="28"/>
  <c r="H10" i="28"/>
  <c r="H33" i="28"/>
  <c r="H58" i="28"/>
  <c r="I81" i="28"/>
  <c r="I82" i="28"/>
  <c r="I80" i="28"/>
  <c r="I56" i="28"/>
  <c r="I30" i="28"/>
  <c r="I2" i="28"/>
  <c r="I70" i="28"/>
  <c r="I28" i="28"/>
  <c r="I77" i="28"/>
  <c r="I69" i="28"/>
  <c r="I61" i="28"/>
  <c r="I51" i="28"/>
  <c r="I43" i="28"/>
  <c r="I76" i="28"/>
  <c r="I68" i="28"/>
  <c r="I60" i="28"/>
  <c r="I50" i="28"/>
  <c r="I42" i="28"/>
  <c r="I34" i="28"/>
  <c r="I26" i="28"/>
  <c r="I52" i="28"/>
  <c r="I35" i="28"/>
  <c r="I75" i="28"/>
  <c r="I67" i="28"/>
  <c r="I59" i="28"/>
  <c r="I49" i="28"/>
  <c r="I41" i="28"/>
  <c r="I33" i="28"/>
  <c r="I73" i="28"/>
  <c r="I39" i="28"/>
  <c r="I72" i="28"/>
  <c r="I46" i="28"/>
  <c r="I79" i="28"/>
  <c r="I63" i="28"/>
  <c r="I45" i="28"/>
  <c r="I29" i="28"/>
  <c r="I78" i="28"/>
  <c r="I44" i="28"/>
  <c r="I27" i="28"/>
  <c r="I74" i="28"/>
  <c r="I66" i="28"/>
  <c r="I58" i="28"/>
  <c r="I48" i="28"/>
  <c r="I40" i="28"/>
  <c r="I32" i="28"/>
  <c r="I65" i="28"/>
  <c r="I57" i="28"/>
  <c r="I47" i="28"/>
  <c r="I31" i="28"/>
  <c r="I64" i="28"/>
  <c r="I38" i="28"/>
  <c r="I71" i="28"/>
  <c r="I55" i="28"/>
  <c r="I37" i="28"/>
  <c r="I62" i="28"/>
  <c r="I36" i="28"/>
  <c r="I4" i="28"/>
  <c r="I11" i="28"/>
  <c r="I24" i="28"/>
  <c r="I14" i="28"/>
  <c r="I25" i="28"/>
  <c r="I15" i="28"/>
  <c r="I21" i="28"/>
  <c r="I10" i="28"/>
  <c r="I7" i="28"/>
  <c r="I22" i="28"/>
  <c r="I16" i="28"/>
  <c r="I8" i="28"/>
  <c r="I12" i="28"/>
  <c r="I18" i="28"/>
  <c r="I20" i="28"/>
  <c r="I3" i="28"/>
  <c r="I17" i="28"/>
  <c r="I23" i="28"/>
  <c r="I9" i="28"/>
  <c r="I5" i="28"/>
  <c r="I13" i="28"/>
  <c r="E25" i="26" l="1"/>
  <c r="G25" i="26"/>
  <c r="O25" i="26" s="1"/>
  <c r="M7" i="26" l="1"/>
</calcChain>
</file>

<file path=xl/sharedStrings.xml><?xml version="1.0" encoding="utf-8"?>
<sst xmlns="http://schemas.openxmlformats.org/spreadsheetml/2006/main" count="298" uniqueCount="154">
  <si>
    <t>Oportunidad de Mejora</t>
  </si>
  <si>
    <t>Deficiencia de Control
(Diseño o Ejecución)</t>
  </si>
  <si>
    <t>Deficiencia de Control Mayor
(Diseño y Ejecución)</t>
  </si>
  <si>
    <t>Ambiente de control</t>
  </si>
  <si>
    <t>Componente</t>
  </si>
  <si>
    <t>Lineamiento</t>
  </si>
  <si>
    <t>Presente</t>
  </si>
  <si>
    <t>ID</t>
  </si>
  <si>
    <t>Evaluación</t>
  </si>
  <si>
    <t>Nombre de la Entidad:</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</si>
  <si>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</si>
  <si>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</si>
  <si>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</si>
  <si>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</si>
  <si>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¿Es efectivo el sistema de control interno para los objetivos evaluados? (Si/No) (Justifique su respuesta):</t>
  </si>
  <si>
    <t>La entidad cuenta dentro de su Sistema de Control Interno, con una institucionalidad (Líneas de defensa)  que le permita la toma de decisiones frente al control (Si/No) (Justifique su respuesta):</t>
  </si>
  <si>
    <t>Si</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</si>
  <si>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</si>
  <si>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</si>
  <si>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</si>
  <si>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</si>
  <si>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</si>
  <si>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</si>
  <si>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Evaluación de riesgos</t>
  </si>
  <si>
    <t>Actividades de control</t>
  </si>
  <si>
    <t>Información y comunicación</t>
  </si>
  <si>
    <t xml:space="preserve">Monitoreo </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</si>
  <si>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</si>
  <si>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</si>
  <si>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</si>
  <si>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</si>
  <si>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</si>
  <si>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</si>
  <si>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</si>
  <si>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</si>
  <si>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</si>
  <si>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</si>
  <si>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</si>
  <si>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</si>
  <si>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</si>
  <si>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</si>
  <si>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</si>
  <si>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</si>
  <si>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</si>
  <si>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</si>
  <si>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</si>
  <si>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</si>
  <si>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</si>
  <si>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</si>
  <si>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</si>
  <si>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</si>
  <si>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</si>
  <si>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</si>
  <si>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</si>
  <si>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</si>
  <si>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</si>
  <si>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</si>
  <si>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</si>
  <si>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</si>
  <si>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</si>
  <si>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</si>
  <si>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</si>
  <si>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</si>
  <si>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</si>
  <si>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</si>
  <si>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</si>
  <si>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</si>
  <si>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</si>
  <si>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</si>
  <si>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</si>
  <si>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</si>
  <si>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</si>
  <si>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</si>
  <si>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</si>
  <si>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</si>
  <si>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</si>
  <si>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</si>
  <si>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</si>
  <si>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</si>
  <si>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</si>
  <si>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</si>
  <si>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</si>
  <si>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</si>
  <si>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</si>
  <si>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</si>
  <si>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</si>
  <si>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</si>
  <si>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</si>
  <si>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</si>
  <si>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</si>
  <si>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</si>
  <si>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</si>
  <si>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</si>
  <si>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</si>
  <si>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</si>
  <si>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</si>
  <si>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</si>
  <si>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</si>
  <si>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</si>
  <si>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</si>
  <si>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</si>
  <si>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</si>
  <si>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</si>
  <si>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</si>
  <si>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</si>
  <si>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</si>
  <si>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</si>
  <si>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</si>
  <si>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</si>
  <si>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</si>
  <si>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</si>
  <si>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</si>
  <si>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</si>
  <si>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</si>
  <si>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</si>
  <si>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</si>
  <si>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</si>
  <si>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</si>
  <si>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</si>
  <si>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</si>
  <si>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</si>
  <si>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</si>
  <si>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</si>
  <si>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</si>
  <si>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</si>
  <si>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</si>
  <si>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</si>
  <si>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</si>
  <si>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</si>
  <si>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</si>
  <si>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</si>
  <si>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</si>
  <si>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</si>
  <si>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</si>
  <si>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</si>
  <si>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</si>
  <si>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</si>
  <si>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</si>
  <si>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</si>
  <si>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</si>
  <si>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</si>
  <si>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Fortalezas y aspactos a resaltar:
1. Evaluación y seguimiento de los planes que componen el Plan Estratégico de Talento Humano en el marco del COmius instancias de Coordinación y Publicación en página web del respectivo informe, así como el reporte de las hojas de indicadores del proceso.
2. Ejecución de actividades para personal en etapa de prepensionados. 
3. Aprobación de actualización de la política de administración del riesgo versión 5 en el Comité Institucional de Coordinación de Control Interno.
4. Seguimiento a la ejecución de metas y ejecución presupuestal en las instancias de coordinación y en el reporte por cada uno de los gerentes de proyeto en el JSP7
5. Publicación de los informes de supervisión en el SECOP II (Conforme a la prueba aleatoria realizada)
6. Aplicación del formato de verificación de requisitos (servidores públicos), consulta de antecedentes y certificado de idoneidad (contratistas)
7. Seguimiento a las actividades formuladas conforme a los cambios identificados en la entidad.
8. Mayor reacción por parte de las dependencias respecto a los informes generados por la tercera línea de defensa, los cuales se comunican a través de comunicación interna.
11. Monitoreo de objetivos estratégicos, objetivos de calidad y objetivos ambientales.
12. Publicación en página web los estados financieros de la entidad mensuales, con sus respectivas firmas.
13. Acciones de apropiación del código de integridad a través de vídeos realizados por los propios gestores de integridad, de como se da cumplimiento a los vvalores en el desarrollo de sus funciones.
14. Campañas de divulgación de los canales para interponer denuncias por actos de corrupción.
15. Seguimiento y trámite de las denuncias, quejas en poder de Control Disciplinario
16. Presentación del Informe Semestral del Decreto 807 de 2019 de Control Interno al Comité Institucional de Coordinación de Control interno (Seguimiento PAA).
17. Análisis de cumplimiento de objetivos estratégicos, monitoreo de factores internos y externos que puedan afectar el cumplimiento de los objetivos de calidad y ambiental.
18. Presentación del desempeño de los procesos conforme a los resultados y seguimientos de los indicadores de gestión.
Debilidades y oportunidades de mejora
1. Actualizar los lineamientos anticorrupción de la entidad, con el fin  de documentar las acciones definidas por la entidad para el manejo de conflictos de interés, protección al denunciante y antisoborno, enmarcadas en las directrices definidas por la Secretaría General de la Alcaldía Mayor de Bogotá, Departamento Administrativo de la Función Pública, Presidencia de la Repúblca y demás entidades relacionadas.
2. Generar un mayor control y/o seguimiento en el reporte de los seguimientos de los acuerdos de gestión, teniendo en cuenta que no se observó el seguimiento semestral de:  Subsecretario de Gestión Coporativa, Subdirección de Participación y Relaciones con la Comunidad, Subdirección de Prevención y Seguimiento, Subdirección de Investigaciones y Control de Vivienda.
3. Fortalecer los mecanismos para asegurar que todos los contratistas y servidores publicos realicen en el 2023 la declaración de bienes y rentas, coflictos de intereses, teniendo en cuenta que se evidenció un cumplimiento de la actualización en la vigencia 2022 del 96% por parte de los funcionarios (90 de 94 funcionarios) y del 88% por parte de los contratistas (820 de 719 contratistas).
4. Generar la aplicación del formato PS01-FO740 Autorización para el trámite de datos personales PARA CONTRATISTAS.
5. Incluir en el marco del Plan de Gestión de Integridad de la vigencia 2023, la revisión/monitoreo de materialización de riesgos de corrupción, con el fin de evaluar que estos no han presentado materialización y en caso de presentarse, si se afecta el incumplimiento de alguno de los valores del código de integridad
7. Diseñar el esquema de líneas de defensa y  mapa de aseguramiento , con el fin de generar la identificación de líneas de reporte, periodicidad y controles de la información crítica y relevante para la toma de decisiones.
8. Poner en operación la periodicidad de sesión de los Comité PIRE y Adquisiciones y/o analizar la pertinencia de contar con el mismo dentro de las instancias de coordinación y generar la respectiva actualización de la Reoslución 466 de 2020.
9. Establecer estrategias para la divulgación de las responsabilidades para el mantenimiento del Sistema de Control interno, de tal manera que tanto como la Alta Dirección como los servidores públicos (contratistas y funcionarios) identifiquen y conozcan sus responsabilidades y aportes para el fortalecimiento del mismo.
10. Generar las estrategias correspondientes conforme a los analisis indentificados en las entrevistas de retiro de los funcionarios retirados y/o que estos sean insumos para la formulación de acciones del proceso de Gestión del Talento Humano para la vigencia 2023.
11. Dentro del informe generado del seguimiento a la ejecución del PIC incluir el número de participantes y así mismo el impacto en los cursos que corresponda realizar la medición, así como las respectivas oprtunidades de mejora.</t>
  </si>
  <si>
    <t>Fortalezas y Aspectos por resaltar:
1. Informes de monitoreo y seguimiento realizados por la segunda y tercera línea de defensa respecto a la ejecución de las actividades de control y acciones de tratamiento de riesgo.
2. Actualización de los mapas de riesgos de gestión y corrupción de acuerdo con la Guía de Administración del Riesgo versión 5
3. Alineación de los objetivos estratégicos con las hojas de vida de indicadores de la entidad, y su respectivo seguimiento para la evaluación de si continuan siendo pertinentes de acuerdo con las actividades de la entidad.
4. Inclusión en la política de adminsitración del riesgo V5 el rol relacionado con "La segunda línea de defensa asegura que los controles diseñados por la primera se encuentren adecuados"
6. Mayor capacidad de reacción frente a los informes de riesgos de la segunda y tercera línea de defensa.
7. Seguimiento de los cambios organizacionales que puedan afectar la planeación estratégica de la entidad.
8. Seguimiento a los riesgos estratégicos y presentados en el marco del Comité Institucional de Gestión y Desempeño.
9. Publicación en en el mapa interactivo los seguimientos de los indicadores de gestión.
10. Generación de reporte de materialización de riesgos de corrupción y riesgos estratégicos
11. Presentación del desempeño de los procesos conforme a los resultados de los indicadores de gestión y proyectos de inversión.
Debilidades y oportunidades de mejora: 
1. Incluir en los informes de monitoreo , lo relacionado con la materializaciòn de riesgos de gestión y en caso de haberse presentado a las acciones realizadas por el proceso, con el fin de evitar que la materialización afecte el cumplimiento y/o desempeño del proceso.
2. Generar senbilizaciones que permitan fortalecer los conocimientos respecto a los pasos a seguir en caso de materializaciòn de un riesgo y el seguimiento a las acciones del plan de contigencia, dado que no se observó soportes de implementación del plan de contigencia definido por el proceso, como actualización del proceso y/o necesidad de revisión e implementación de estrategias para controlar que el riesgo amterializado se encuentre dentro de los limites admitidos, permisibles.
2. Disponer un repositorio de consulta de riesgos tipo por modalidad de contratación para la SDHT los cuales puedan ser unificados en su descripción, evaluación, tratamiento y controles y cada vez que se genere un proceso de contratación, se pueda realizar la consulta en la misma por parte de las diferentes dependencias de la entidad. 
3. Definir mecanismos y lineamientos que permita observar de qué manera se hace seguimiento a los riesgos identificados en el marco de los procesos contractuales de acuerdo con la matriz de riesgos que se identifica en cada uno.
4. Poner en operación el lineamiento de la Política de Administración del Riesgo V4 relacionado con el monitoreo para los riesgos residuales en zona extrema.
5.Generar el respectivo análisis de los puntos de riesgo de los procesos de Direccionamietno estratègico y Comunicaciones Públicas y Estratégicas, con el fin de definir si son procesos expuestos a riesgos de corrupción, esto teniendo en cuenta que el proceso de Direccionamiento estratégico es el proceso a través del cual se genera el seguimiento presupuestal y cumplimiento de metas y comunicaciones públicas y estratégicas es el proceso a través del cual se genera la información para el mantenimiento y fortalecimiento de la imagen institucional de la entidad.
6. La Oficina Asesora de Control Interno realizar la evaluación integral del Sistema de Adminsitración del Riesgo, de tal manera que se cuenta con una mirada objetiva e independiente respecto al comportamiento del mismo.
7. Asegurar por parte de la segunda línea de defensa que los procesos con riesgos aceptados, realicen su monitoreo con el fin de verificar que las condiciones no hayan cambiado, dado que no se observó monitoreo de riesgos de los procesos: Gestión de Bienes, servicios e infraestructura , Formulación de Lineamientos e Insturmentos de Vivienda y Hábitat, Direccionamiento estratégico, Comunicaciones Públicas y estratégicas,Administración del SIG
8. Conforme a los reportes realizados por la primera lìnea respecto a los riesgos aceptados, incluir las conclusiones dentro del informe de monitoreo generado por la segunda línea de defensa</t>
  </si>
  <si>
    <t xml:space="preserve">Fortalezas y Aspectos por resaltar:
1. Diseño de diferentes instrumentos que permiten la integración de los sistemas de gestión a la estructura de la entidad.
2. Matriz de roles y usuarios para los siguientes sistemas: JSP7, SIDEC, BDGC, SIPIVE, VUC. SIDIVIC, 
3. Actualización de mapas de riesgos de gestión y corrupción con base a la Guía de Administración del Riesgo  V5.
4. Actualización de la Política de Administración del Riesgo V5 con la inclusión del rol para la segunda línea de defensa "Asegurar que los controles diseñados por la primera línea de defensa se encuentren adecuados".
5. Reporte de seguimiento y tratamiento de los riesgos estratégicos.
6. Formulación de acciones conforme a las auditorías interna y externa de gestión de calidad.
7. Monitoreos por parte de la primera línea de defensa respecto a la ejecución de controles de los mapas de riesgos de gestión y corrupción.
8. Seguimeintos por parte de la tercera línea de defensa respecto a la ejecución de controles de los mapas de riesgos de corrupción,
Debilidades y Oportunidades de mejora:
1 . Definir mecanismos y lineamientos que permita observar de qué manera se hace seguimiento a los riesgos identificados en el marco de los procesos contractuales de acuerdo con la matriz de riesgos que se identifica en cada uno.
2. Desarrollar informes de seguimiento integral de la administración del riesgo por parte de la tercera línea de defensa, con el fin de generar las recomendaciones necesarias para el fortalecimiento de este.
3. No se observó la realización del monitoreo de acuerdo con la periodicidad definida en la Política de Administración del riesgo para los riesgos residuales en zona extrema
4. Desarrollar lineamientos por parte del proceso de Gestión Tecnológica para que la totalidad de los Sistemas de Información cuenten con las matrices de roles y usuarios.
5. Incorporar dentro de la documentación oficial de la entidad el catálogo de servicios, sistemas de información y aplicaciones de la SDHT y diseñar estrategias para su divulgación al interior de la entidad, asegurando que el proceso de Gestión Tecnológica sea el responsable.
6. Asegurar por parte del proceso de Gestión Tecnológica se realice el reporte de ejecución de las actividades de control y acciones de tratamiento de riesgo, dado que durante la vigencia 2022 no se observó ejecución.
7. No se encuentra oficializado ni incorporado en el SIG el documento GITLAB SDHT.
8. Estructurar un reporte en la Entidad que dé cuenta del cumplimiento y efectividad de las obligaciones contractuales de los proveedores tecnológicos.
9. Generar una cultura de autocontrol es las dependencias, de tal manera que las modificaciones que se realicen al interior de la entidad relacionadas con cambios y/o actualizaciones de los procedimientos, se debe verificar que no se afecte el diseño del control establecido en los mapas de riesgos.
10. Ausencia de </t>
  </si>
  <si>
    <t>Fortalezas y Aspectos a resaltar
1. Mecanismos definidos e implementados para la comunicación interna y externa de la entidad.
2. Actualización y publicación de los índices de información pública (Activos de información, esquema de publicación, índice de información clasificada y reservada)
3. La entidad cuenta con sistemas de información mediante los cuales captura, almacena y procesa datos para convertirlos en información relevante para la toma de decisiones.
4.Procedimientos e instrumentos definidos para el manejo de información entrante y respuestas.
5. Actualización y divulgación de la caracterización de usuarios.
6. Informes de encuestas de satisfacción del servicio y seguimiento de acciones
7. Divulgación activa de las acciones realizadas por la entidad en territorio a través de los canales externos e internos.
8. Implementación de estrategias de rendición de cuentas para dar a conocer a la ciudadanía los avances en la gestión.
Debilidades y oportunidades de mejora
1. Incorporar dentro de la documentación oficial de la entidad el catálogo de servicios, sistemas de información y aplicaciones de la SDHT y diseñar estrategias para su divulgación al interior de la entidad, asegurando que el proceso de Gestión Tecnológica sea el responsable.
2. Culminar las acciones para la actualización de las tablas de retención documental, de tal manera que las mismas se encuentren alineadas con la realidad y que hacer institucional.
3.Generar un informe y/o documento que permita identificar de que manera se alinea los conjuntos de datos identificados por la SUbdirección de Información Sectorial para la consecución de las metas y objetivos de la Entidad.
4. Documentar las herramientas para la medición de efectivad de los canales externos , con el fin de evaluarlos y tomar las acciones pertinentes.</t>
  </si>
  <si>
    <t>Fortalezas y Aspectos por resaltar
1. Seguimiento del Plan Anual de Auditorías vigencia 2022, correspondiente al primer semestre de la vigencia 2022.
2. Formulación de acciones de mejora, correctivas con base a los informes de auditoría realizados por organismos de control e informes de auditoría interna y externa de calidad.
3. Reportes de seguimiento semanales por parte del proceso de Gestión de Servicio al Ciudadano respecto a radicados pendientes por gestionar, vencidos y próximos a vencer en los sistemas SIGA, FOREST y BOGOTÀ TE ESCUCHA
4. Articulación del sistema SIGA con el sistema Bogotá te escucha para mayor gestión de las PQRSD de la entidad.
5. La formulación a los planes de mejoramiento de Contraloría de Bogotá D.C es analizado y aprobado por parte de la línea estratégica en el marco del Comité Institucional de Coordinación de Control Interno.
6. Mayor reacción por parte de la Alta Dirección respecto a las recomendaciones generadas por la tercera línea de defensa en los informes de ley y seguimiento.
7. Informes de reporte de ejecución de las actividades del plan de mejoramiento institucional y contraloría de Bogotá por parte de la Oficina Asesora de COntrol Interno al 31 de diciembre de 2022.
Debilidades y Oportunidades de mejora
1. Documentar con claridad las desviaciones y deficiencias del Sistema de Control Interno detectadas, con el fin de generar el seguimiento y demostrar con mayor claridad las actuaciones de la Alta Dirección en la materia.
2. Desarrollar informes de seguimiento integral de la administración del riesgo por parte de la tercera línea de defensa, con el fin de generar las recomendaciones necesarias para el fortalecimiento de este.
3. Diseñar el esquema de líneas de defensa y mapa de aseguramiento , con el fin de generar la identificación de líneas de reporte, periodicidad y controles de la información crítica y relevante para la toma de decisiones.
4. Incorporar lineamientos concretos en torno a las instancias a las cuales se deben reportar las deficiencias y desviaciones del Sistema de Control Interno detectadas por cualquier autoridad dentro de la Entidad.
5. Incorporar dentro de las intervenciones de la segunda línea de defensa el monitoreo del estado de los planes de mejoramiento, lo cual puede incorporarse dentro de los ajustes al actual esquema de líneas de defensa
6. Poner en operación el lineamiento definido para la evaluación de efectividad las acciones del plan de mejoramiento por parte de la tercera línea de defensa.
7. Si bien la entida ha anuado esfuerzos par ala disminución de las peticiones que se da respuesta d emanera inoportunda, se recomienda fortalecer los mecanismos de seguimiento y evaluación de PQRSD de tal manera que se disminuya el número de PQRS a las que se les da respuesta de manera inoportuna y controlar la materialización del riesgo de gestión de Servicio al Ciudadano</t>
  </si>
  <si>
    <t xml:space="preserve">La Entidad ha venido en un proceso de maduración de su esquema de Líneas de Defensa que se refleja especialmente en asuntos relacionados con roles y responsabilidades en materia de gestión del riesgo, ejecución presupuestal, cumplimiento de metas, medición, revisión por la dirección, instancias de coordinación interna, recepción y trámite de respuestas a PQRS, entre otros aspectos, y desde donde se provee información a todos los procesos mejorar las operaciones, reaccionar para corregir desviaciones y facilitar la mitigación de los riesgos. Su estructura organizacional refleja la distribución de las funciones y a través del Manual de Funciones se desagregan las responsabilidades respecto del la gestión institucional. También se han desarrollado Sistemas de información, herramientas e instrumentos con los cuales se captura información institucional que es utilizada para el análisis de datos y producción e información y conocimiento que se dispone en el sitio web de la Entidad. Cuenta, además, con un esquema de operación por procesos desde donde se define el diseño de cada uno de ellos y dentro del cual se tiene definida la estructura documental de apoyo a la gestión que incorpora su caracterización, procedimientos, instructivos, formatos y otros documentos requeridos para facilitar la operación de cada uno. </t>
  </si>
  <si>
    <t>Todos los componentes del Sistema de Control Interno de la Entidad se encuentran implementados, vienen operando, se integran entre sí mismos y se articulan con otros sistemas de gestión de la Entidad. Todos los componentes del Sistema de Control Interno evaluados mejoraron su desempeño respecto del cierre de la vigencia 2022, lo cual se refleja en el incremento porcentual de 6 puntos pasando de 77% a 83% al primer semestre de 2023. La Entidad cuenta con una estructura de organización y articulación de planes, métodos, normas, procedimientos, mecanismos e instancias de monitoreo, seguimiento, verificación, control y evaluación adoptados e implementados que han venido registrando mejoras en su desempeño lo cual permita concluir que las operaciones cuentan con un nivel de aseguramiento razonable para gestionar los riesgos y lograr los propósitos institucionales. La operación del Sistema de Control Interno genera información útil que es revisada en el marco del Comité Institucional de Coordinación de Control Interno para facilitar la mejora en la toma de decisiones. 
En resumen, el Sistema de Control Interno se encuentra operando de tal manera que permite dar cumplimiento a los objetivos, programas, proyectos y planes de la entidad, así mismo, cada una de las oportunidades de mejora identificadas aportarán al fortalecimiento de los controles e implementar instrumentos que permitan robustecer el que hacer institucional. 
Para el primer semestre de 2023 el comportamiento del Sistema de Control Interno reflejó el aumento de 6 puntos porcentuales resultante del incremento del desempeño de los componentes que lo conforman así:
•	Ambiente de control: Registró un aumento de 1,28 puntos porcentuales al pasar de 78% al finalizar la vigencia 2022 a 79% al primer semestre de la vigencia 2023.
•	Evaluación del riesgo: Aumentó su desempeño en 3,6 puntos porcentuales al pasar de
82% al finalizar la vigencia 2022, a 85% al primer semestre de la vigencia 2023.
•	Actividades de control: Incrementó su desempeño en 17,3 puntos porcentuales pasando de 75% al cierre de la vigencia 2022, a 88% al primer semestre de 2023.
•	Información y comunicación: Este componente registra un aumento de 5,95 puntos porcentuales al pasar de 84% al cierre de la vigencia 2022, a 89% al primer semestre de 2023.
•	Actividades de monitoreo: Registra un aumento de 17,1 puntos porcentuales que se refleja al pasar de 64% al cierre de la vigencia 2022, a 75% al primer semestre de 2023.</t>
  </si>
  <si>
    <t>El Sistema de Control Interno de la Entidad ha permitido la articulación de todos los componentes y de la gestión alrededor del riesgo como una contribución al cumplimiento de los objetivos institucionales a través de la operativización de acciones que generan resultados como:
•	Mejoramiento en la participación activa de todas las instancias de control.
•	Articulación con otros Sistemas de Gestión y con el Modelo Integrado de Planeación y Gestión
•	Consolidación de la cultura del control y de mecanismos de autoevaluación y autogestión
•	Aumento de la frecuencia de sesiones de las instancias de control institucionales.
•	Generación de información relevante para facilitar la toma de decisiones institucionales
•	Mejoras en los tiempos de reacción ante desviaciones y alertas respecto de asuntos institucionales que requieren medidas y soluciones más tempranas.
•	Aumento en los niveles de cobertura para monitorear, realizar seguimiento y evaluar la gestión.
•	Difusión de roles y responsabilidades para la gestión de riesgos y de los controles
•	Reducción de los índices de inoportunidad en la atención de peticiones, quejas, reclamos, solicitudes y requerimientos de Entes de Control.
•	Aumento de la calidad y eficiencia del Sistema de Control Interno
•	Mejoramiento en el funcionamiento de los canales de comunicación internos y externos.
•	Mejoramiento en la aplicación de los mecanismos de participación ciudadana y mayor acercamiento a la comunidad y a los grupos de interés
•	Aumento de la capacidad operacional y frecuencias de evaluación y seguimiento independiente
•	Reducción de hallazgos administrativos
•	Independencia en el ejercicio del control interno
•	Reducción del 54,5% de los hallazgos resultantes de las auditorías de control fiscal al primer semestre de 2023.
•	Reducción del 62,7% de las acciones del Plan de Mejoramiento Contraloría de Bogotá al primer semestre de 2023.
•	Reducción del 100% de los hallazgos con incidencia disciplinaria entre las vigencias 2022 y 2023
•	Reducción del 100% de los hallazgos con incidencia fiscal entre las vigencias 2022 y 2023
•	No revelación histórica de hallazgos con incidencia penal
•	Fenecimiento de la cuenta fiscal de la vigencia 2022</t>
  </si>
  <si>
    <r>
      <rPr>
        <b/>
        <sz val="11"/>
        <rFont val="Arial"/>
        <family val="2"/>
      </rPr>
      <t xml:space="preserve">FORTALEZAS Y ASPECTOS POR DESTACAR
</t>
    </r>
    <r>
      <rPr>
        <sz val="11"/>
        <rFont val="Arial"/>
        <family val="2"/>
      </rPr>
      <t xml:space="preserve">Este componente de traduce en un sistema de controles que operan de acuerdo con los roles y responsabilidades de cada área o proceso y que se traducen en los siguientes aspectos:
1. Diseño y preparación de la estructura de planeación institucional que se refleja en el Plan de Acción de cada vigencia.
2. Funcionamiento de todas las instancias de coordinación de control interno acorde con los requisitos legales y procedimentales, definidas mediante Resolución SDHT No. 466 de 2020.
3. Incorporación en el Plan Anticorrupción y de Atención al Ciudadano del componente “6. Iniciativas Adicionales” que contiene el diseño e implementación del Plan de Gestión de Integridad y emisión de piezas comunicacionales a través de los canales informativos internos respecto de los valores y principios del Código de Integridad.
4. Declaración general de conflictos de interés de la vigencia 2021 realizada en 2022 con niveles de cumplimiento del 96% para servidores públicos y 88% para contratistas.
5. Documentación de riesgos de gestión, riesgos de corrupción y riesgos de seguridad de la información en los mapas de riesgo y reporte, monitoreo y evaluación respecto de la gestión, operación de controles y materialización.
6. Desarrollo de 3 sesiones del Comité Institucional de Coordinación de Control Interno para presentar los resultados del Sistema de Control Interno y toma de decisiones.
7. Monitoreo, seguimiento y evaluación del Plan Anticorrupción y de Atención al Ciudadano y de los riesgos de corrupción.
8. Seguimiento a la ejecución de metas y ejecución presupuestal en las instancias de coordinación
9. Maduración del Esquema de Líneas de Defensa que se refleja especialmente en asuntos relacionados con roles y responsabilidades en materia de gestión del riesgo, ejecución presupuestal, cumplimiento de metas, medición, revisión por la dirección, instancias de coordinación interna, recepción y trámite de respuestas a PQRS, entre otros aspectos.
</t>
    </r>
    <r>
      <rPr>
        <b/>
        <sz val="11"/>
        <rFont val="Arial"/>
        <family val="2"/>
      </rPr>
      <t>DEBILIDADES Y OPORTUNIDADES DE MEJORA</t>
    </r>
    <r>
      <rPr>
        <sz val="11"/>
        <rFont val="Arial"/>
        <family val="2"/>
      </rPr>
      <t xml:space="preserve">
Con base en los resultados de la evaluación independiente del Sistema de Control Interno se recomiendan las siguientes medidas para el cierre de brechas:
1.	Difundir, socializar y poner en funcionamiento el Manual para la Identificación y Manejo de Conflictos de Intereses PS01-MM42 del 22 de diciembre de 2021, con el fin que arroje información relevante respecto de su detección, prevención y administración. Es prudente una revisión de fondo para determinar aspectos sujetos de actualización.
2. Profundizar en el monitoreo y evaluación del diseño, estructura, funcionalidad y capacidad de los controles para prevenir los riesgos.
3. Mejorar la evaluación de la gestión del riesgo para lograr la identificación de su materialización y aprovisionar medidas para prevenir su recurrencia.
4. Revisar y mejorar la estructura y practicidad de la herramienta en la cual se documentan los mapas de riesgos de los procesos de tal manera que facilite el diseño del Sistema de Administración del Riesgo y se eliminen las restricciones en la edición. Al respecto, se sugiere que la herramienta se enriquezca con listas desplegables amplias que permitan una selección suficiente de la información en todas las etapas de la gestión del riesgo.
5. Estructurar un esquema metodológico que permita la evaluación de la calidad de los productos y servicios ofrecidos por la Entidad y aquellos tercerizados.
6. Realizar la evaluación del impacto del Plan Estratégico del Talento Humano que incorpore aspectos de ingreso, permanencia del personal y retiro del personal.
7. Es importante que se concrete el rediseño institucional para aumentar la capacidad institucional, cubrir toda la demanda de bienes y servicios y adecuar estratégicamente las operaciones a la realidad de la Entidad.</t>
    </r>
  </si>
  <si>
    <r>
      <rPr>
        <b/>
        <sz val="12"/>
        <rFont val="Arial"/>
        <family val="2"/>
      </rPr>
      <t xml:space="preserve">FORTALEZAS Y ASPECTOS POR DESTACAR
</t>
    </r>
    <r>
      <rPr>
        <sz val="12"/>
        <rFont val="Arial"/>
        <family val="2"/>
      </rPr>
      <t xml:space="preserve">1. Reportes e informes de monitoreo, seguimiento y evaluación realizados por la primera, segunda y tercera línea de defensa respecto de la gestión del riesgo.
2. Actualización periódica de los mapas de riesgos de gestión y corrupción de acuerdo con la Guía de Administración del Riesgo versión 5 y de la Política de Administración del Riesgo.
3. Mejoras en los tiempos de reacción ante desviaciones y alertas respecto de asuntos institucionales que requieren medidas y soluciones más tempranas.
4. Seguimiento a los riesgos estratégicos en el marco del Comité Institucional de Gestión y Desempeño y del Comité Institucional de Coordinación de Control Interno.
5. Existe un mecanismo de medición del logro y de desempeño a través de una batería de indicadores con el cual se calculan y reportan los avances respecto de los procesos y proyectos de inversión.
6. Aprovisionamiento de medidas concretas para superar los efectos de la materialización de riesgos detectada.
7. Monitoreo y evaluación de los riesgos de gestión, corrupción y de seguridad de la información.
</t>
    </r>
    <r>
      <rPr>
        <b/>
        <sz val="12"/>
        <rFont val="Arial"/>
        <family val="2"/>
      </rPr>
      <t>DEBILIDADES Y OPORTUNIDADES DE MEJORA</t>
    </r>
    <r>
      <rPr>
        <sz val="12"/>
        <rFont val="Arial"/>
        <family val="2"/>
      </rPr>
      <t xml:space="preserve">
1. Mejorar las intervenciones institucionales respecto de la gestión del cambio y su articulación con el Sistema de Administración del Riesgo cuando se ajusten los métodos de trabajo y las operaciones, o cuando se implementen nuevos sistemas de cualquier naturaleza que impacten el desarrollo normal de la gestión.
2. Revisar y mejorar la estructura y practicidad de la herramienta en la cual se documentan los mapas de riesgos de los procesos de tal manera que facilite el diseño del Sistema de Administración del Riesgo y se eliminen las restricciones en la edición. Al respecto, se sugiere que la herramienta se enriquezca con listas desplegables amplias que permitan una selección suficiente de la información en todas las etapas de la gestión del riesgo.
3. Fomentar la madurez del Sistema de Administración del Riesgo para logre detectar cambios internos o externos que afecten las operaciones institucionales y se convierta en un instrumento útil para generar información estratégica que apalenque mejores decisiones. También es importante que se avance en el establecimiento del mapa de aseguramiento a partir de un Esquema de Líneas de Defensa maduro y consolidado.
4. Profundizar en el análisis de los mapas de riesgo y en el Sistema de Administración de Riesgos para detectar desviaciones, estado de operación de los controles y su capacidad para prevenir la materialización, toda vez que pueden estar subregistrados estos eventos.
5. Es imperativo que se concreta la actualización de la Resolución SDHT No. 466 de 2020 para adecuarla a la reglamentación legal vigente.
6. El Comité PIRE y el Comité de Adquisiciones que se establecieron en la Resolución SDHT No. 466 de 2020 no vienen operando.
7. La Entidad debe avanzar en la identificación de riesgos fiscales, disciplinarios, y otras tipologías para integrarlas al Sistema de Administración del Riesgo.</t>
    </r>
  </si>
  <si>
    <r>
      <rPr>
        <b/>
        <sz val="12"/>
        <color theme="1"/>
        <rFont val="Arial"/>
        <family val="2"/>
      </rPr>
      <t xml:space="preserve">FORTALEZAS Y ASPECTOS POR DESTACAR
</t>
    </r>
    <r>
      <rPr>
        <sz val="12"/>
        <color theme="1"/>
        <rFont val="Arial"/>
        <family val="2"/>
      </rPr>
      <t xml:space="preserve">1. Se cuenta con una estructura documental que incluye Manual de Funciones, Procedimientos, comunicaciones internas y actos administrativos con los cuales se distribuyen las funciones, responsabilidades y roles para asegurar la segregación de las responsabilidades.
2. La institucionalidad de la Entidad se ha robustecido con el establecimiento, implementación, mantenimiento, mejora y certificación del Sistema de Gestión de la Calidad bajo conceptos del estándar NTC ISO 9001:2015 y los avances en materia del Sistema de Gestión Ambiental bajo conceptos del estándar NTC ISO 14001:2015.
3. La Entidad cuenta con sistemas de información que sirven de apoyo para la organización, planificación, dirección y control de las operaciones misionales de las dependencias que conforman la Entidad.
4. Los Sistemas de Información de la Entidad cuentan con sus respectivas matrices de roles y usuarios
5. Funcionamiento de instancia de seguimiento y evaluación independiente a través de los roles de que trata el artículo Nacional No. 648 de 2017.
6. Se realizan intervenciones relacionadas con la actualización del diseño de los procesos, caracterizaciones y estructura documental para armonizarlos con la realidad de las operaciones de la Entidad.
7. Reportes periódicos de los operadores de la primera línea de defensa respecto del estado de aplicación de los controles diseñados para la gestión del riesgo.
8. Puesta en funcionamiento del Sistema de Información JSP7 para capturar información contable, presupuestal, contractual y de indicadores de gestión, entre otros.
9. Reporte de seguimiento a la ejecución de metas y ejecución presupuestal de los proyectos de inversión a través del Sistema de Información JSP7.
10. Mejoramiento en la publicación de documentos contractuales en la plataforma SECOP II.
11. Publicación proactiva y obligatoria de información institucional en el sitio web de la Entidad.
</t>
    </r>
    <r>
      <rPr>
        <b/>
        <sz val="12"/>
        <color theme="1"/>
        <rFont val="Arial"/>
        <family val="2"/>
      </rPr>
      <t>OPORTUNIDADES DE MEJORA</t>
    </r>
    <r>
      <rPr>
        <sz val="12"/>
        <color theme="1"/>
        <rFont val="Arial"/>
        <family val="2"/>
      </rPr>
      <t xml:space="preserve">
Con base en los resultados de la evaluación independiente del Sistema de Control Interno se recomienda:
1. Realizar los análisis respecto de los requerimientos e incidencias tecnológicas para contar con información estratégica que sirva de insumo fortalecer la arquitectura empresarial, el desempeño del proceso de Gestión Tecnológica y la planificación de las operaciones.
2. Es importante que se concrete el rediseño institucional para que la Entidad cuente con una dependencia que proyecte la gestión tecnológica y materialice la arquitectura empresarial como un componente estratégico para apalancar el procesamiento de datos y favorecer la generación de conocimiento e información relevante.
3. Centralizar en el proceso de Gestión Tecnológica la administración y control de los sistemas de información con los que cuenta la Entidad, lo cual puede ser un factor de éxito para impulsar y fortalecer el desarrollo tecnológico y la arquitectura empresarial de la Entidad.</t>
    </r>
  </si>
  <si>
    <r>
      <rPr>
        <b/>
        <sz val="12"/>
        <color theme="1"/>
        <rFont val="Arial"/>
        <family val="2"/>
      </rPr>
      <t xml:space="preserve">FORTALEZAS Y ASPECTOS POR DESTACAR
</t>
    </r>
    <r>
      <rPr>
        <sz val="12"/>
        <color theme="1"/>
        <rFont val="Arial"/>
        <family val="2"/>
      </rPr>
      <t xml:space="preserve">1. Implementación del módulo de cargue de evidencias en JSP7 para la verificación de avance y/o cumplimiento de metas proyectos de inversión por parte de la segunda línea de defensa.
2. Alineación de los objetivos estratégicos con las hojas de vida de indicadores de la entidad.
3. El Plan de Acción se compone de 21 planes específicos con igual número de indicadores para la medición del desempeño y sus resultados con presentados en el Comité Institucional de Gestión y Desempeño regularmente.
4. Operación de instrumentos y herramientas de control automatizadas, semiautomatizadas y manuales para la captura, procesamiento, transformación y generación de información.
5. Mejoramiento en el funcionamiento de los canales de comunicación internos y externos.
6. Establecimiento y funcionamiento de canales internos y externos para presentación de denuncias respecto de situaciones de irregularidad.
7. Actualización y publicación de los activos de información.
8. Repositorio para el uso y consulta de la estructura documental de los 19 procesos de la Entidad.
</t>
    </r>
    <r>
      <rPr>
        <b/>
        <sz val="12"/>
        <color theme="1"/>
        <rFont val="Arial"/>
        <family val="2"/>
      </rPr>
      <t>DEBILIDADES Y OPORTUNIDADES DE MEJORA</t>
    </r>
    <r>
      <rPr>
        <sz val="12"/>
        <color theme="1"/>
        <rFont val="Arial"/>
        <family val="2"/>
      </rPr>
      <t xml:space="preserve">
1. La Entidad debe avanzar en el aprovisionamiento de un Sistema de Información Misional que permita capturar, procesar y generar información integral y completa respecto de los avances en el sector.
2. Gestionar el inventario respecto de información sobre publicaciones, actos administrativos de interés general, derechos humanos y estudios realizados por la Entidad o aprovisionados por terceras.
3. Reestructurar el esquema de publicación en todos los repositorios del sitio web de la Entidad a través de un diseño modernizado que permita un acceso a la información de manera más eficiente.
4. Definir un equipo de trabajo que opere las acciones del PMI y PM CB y reportar los avances y apoye la preparación de los informes de gestión de cada dependencia ante la transición de la administración de la Entidad.
5. Dejar establecidas las propuestas de planes institucionales e integración al Plan de Acción 2024 de que trata el artículo 1 del Decreto Nacional No. 612 de 2018.
6. Establecer un repositorio único y accesible para alojar los informes de gestión y el informe del Despacho, junto con sus soportes.
7. Dejar elaborados, revisados y aprobados los informes relacionados con la cuenta fiscal anual 2022 y mensual de Diciembre de 2022.
8. Dejar preparados los proyectos de presupuesto y de necesidades para la vigencia 2024.
9. Gestionar la aplicación de las Tablas de Retención Documental una vez sea convalidadas por el Archivo Distrital.</t>
    </r>
  </si>
  <si>
    <r>
      <rPr>
        <b/>
        <sz val="12"/>
        <color theme="1"/>
        <rFont val="Arial"/>
        <family val="2"/>
      </rPr>
      <t xml:space="preserve">FORTALEZAS Y ASPECTOS POR DESTACAR
</t>
    </r>
    <r>
      <rPr>
        <sz val="12"/>
        <color theme="1"/>
        <rFont val="Arial"/>
        <family val="2"/>
      </rPr>
      <t xml:space="preserve">1. Asistencia y acompañamiento permanente a las instancias de coordinación interna.
2. Elaboración y aprobación del Plan Anual de Auditorías vigencia 2023 en el marco del Comité Institucional de Coordinación de Control Interno.
3. Formulación de acciones de mejora, correctivas con base a los informes de auditoría realizados por organismos de control e informes de auditoría interna y externa de calidad.
4. Maduración del Esquema de Líneas de Defensa que se refleja especialmente en asuntos relacionados con roles y responsabilidades en materia de gestión del riesgo, ejecución presupuestal, cumplimiento de metas, medición, revisión por la dirección, instancias de coordinación interna, recepción y trámite de respuestas a PQRS, entre otros aspectos.
5. Interoperabilidad del sistema SIGA con el sistema Bogotá Te Escucha para mejorar la gestión de los trámites de recepción y atención de las PQRSD de la Entidad.
6. Análisis de datos e información histórica para la generación de información soporte para la toma de decisiones.
7. Mejoramiento en la adopción de recomendaciones dadas por el evaluador independiente por parte de la Alta Dirección y el Equipo Directivo.
8. Mayores niveles de robustez en la formulación de acciones correctivas para la presentación y aprobación en el marco del Comité Institucional de Coordinación de Control Interno para dar tratamiento a las auditorías de control fiscal practicadas por la Contraloría de Bogotá D.C.
</t>
    </r>
    <r>
      <rPr>
        <b/>
        <sz val="12"/>
        <color theme="1"/>
        <rFont val="Arial"/>
        <family val="2"/>
      </rPr>
      <t>OPORTUNIDADES DE MEJORA</t>
    </r>
    <r>
      <rPr>
        <sz val="12"/>
        <color theme="1"/>
        <rFont val="Arial"/>
        <family val="2"/>
      </rPr>
      <t xml:space="preserve">
Con base en los resultados de la evaluación independiente del Sistema de Control Interno se recomienda:
1. Mejorar la implementación de las acciones suscritas en el Plan de Mejoramiento Institucional y el reporte periódico de los avances.
2. Diseñar o adquirir una solución tecnológica para la administración de la auditoría interna.
3. Diseñar acciones y documentarlas en el Plan de Mejoramiento Institucional respecto de los resultados de informes externos no asociados al organismo de control fiscal, para respaldar las medidas tomadas por la Entidad y prevenir riesgos no previstos.
4. Realizar análisis y evaluación respecto de los bienes y servicios entregados por terceros.
5. Aumentar la cobertura de la evaluación de la efectividad de las acciones suscritas en los planes de mejoramiento.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</si>
</sst>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2" x14ac:knownFonts="1">
    <font>
      <sz val="10"/>
      <color theme="1"/>
      <name val="Arial"/>
      <family val="2"/>
    </font>
    <font>
      <b/>
      <sz val="10"/>
      <color theme="1"/>
      <name val="Arial"/>
      <family val="2"/>
    </font>
    <font>
      <b/>
      <sz val="10"/>
      <color indexed="18"/>
      <name val="Arial"/>
      <family val="2"/>
    </font>
    <font>
      <sz val="10"/>
      <name val="Arial"/>
      <family val="2"/>
    </font>
    <font>
      <b/>
      <i/>
      <sz val="10"/>
      <name val="Arial"/>
      <family val="2"/>
    </font>
    <font>
      <b/>
      <sz val="12"/>
      <color theme="0"/>
      <name val="Arial"/>
      <family val="2"/>
    </font>
    <font>
      <b/>
      <sz val="12"/>
      <name val="Arial"/>
      <family val="2"/>
    </font>
    <font>
      <sz val="10"/>
      <color theme="1"/>
      <name val="Calibri"/>
      <family val="2"/>
      <scheme val="minor"/>
    </font>
    <font>
      <b/>
      <i/>
      <sz val="10"/>
      <color theme="1"/>
      <name val="Arial"/>
      <family val="2"/>
    </font>
    <font>
      <sz val="12"/>
      <name val="Times New Roman"/>
      <family val="1"/>
    </font>
    <font>
      <b/>
      <sz val="11"/>
      <name val="Arial Narrow"/>
      <family val="2"/>
    </font>
    <font>
      <sz val="11"/>
      <name val="Arial Narrow"/>
      <family val="2"/>
    </font>
    <font>
      <sz val="11"/>
      <color theme="1"/>
      <name val="Arial Narrow"/>
      <family val="2"/>
    </font>
    <font>
      <b/>
      <sz val="11"/>
      <color theme="0"/>
      <name val="Arial Narrow"/>
      <family val="2"/>
    </font>
    <font>
      <sz val="11"/>
      <color theme="0"/>
      <name val="Arial Narrow"/>
      <family val="2"/>
    </font>
    <font>
      <sz val="10"/>
      <color rgb="FFFF0000"/>
      <name val="Arial"/>
      <family val="2"/>
    </font>
    <font>
      <b/>
      <sz val="10"/>
      <color rgb="FFFF0000"/>
      <name val="Arial"/>
      <family val="2"/>
    </font>
    <font>
      <b/>
      <sz val="12"/>
      <color rgb="FFFF0000"/>
      <name val="Arial"/>
      <family val="2"/>
    </font>
    <font>
      <b/>
      <sz val="18"/>
      <color theme="0"/>
      <name val="Arial"/>
      <family val="2"/>
    </font>
    <font>
      <sz val="20"/>
      <color rgb="FFFF0000"/>
      <name val="Arial"/>
      <family val="2"/>
    </font>
    <font>
      <b/>
      <sz val="16"/>
      <color theme="1"/>
      <name val="Arial"/>
      <family val="2"/>
    </font>
    <font>
      <b/>
      <sz val="20"/>
      <color theme="0"/>
      <name val="Arial Narrow"/>
      <family val="2"/>
    </font>
    <font>
      <b/>
      <sz val="20"/>
      <color theme="0"/>
      <name val="Arial"/>
      <family val="2"/>
    </font>
    <font>
      <b/>
      <sz val="10"/>
      <name val="Arial"/>
      <family val="2"/>
    </font>
    <font>
      <b/>
      <u/>
      <sz val="12"/>
      <color theme="0"/>
      <name val="Arial"/>
      <family val="2"/>
    </font>
    <font>
      <sz val="18"/>
      <color theme="1"/>
      <name val="Arial"/>
      <family val="2"/>
    </font>
    <font>
      <sz val="25"/>
      <color theme="1"/>
      <name val="Arial"/>
      <family val="2"/>
    </font>
    <font>
      <sz val="12"/>
      <color theme="1"/>
      <name val="Arial"/>
      <family val="2"/>
    </font>
    <font>
      <b/>
      <sz val="11"/>
      <name val="Arial"/>
      <family val="2"/>
    </font>
    <font>
      <sz val="11"/>
      <name val="Arial"/>
      <family val="2"/>
    </font>
    <font>
      <b/>
      <sz val="12"/>
      <color theme="1"/>
      <name val="Arial"/>
      <family val="2"/>
    </font>
    <font>
      <sz val="12"/>
      <name val="Arial"/>
      <family val="2"/>
    </font>
  </fonts>
  <fills count="1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51"/>
        <bgColor indexed="64"/>
      </patternFill>
    </fill>
    <fill>
      <patternFill patternType="solid">
        <fgColor rgb="FF83A343"/>
        <bgColor indexed="64"/>
      </patternFill>
    </fill>
    <fill>
      <patternFill patternType="solid">
        <fgColor rgb="FFFFCC00"/>
        <bgColor indexed="64"/>
      </patternFill>
    </fill>
    <fill>
      <patternFill patternType="solid">
        <fgColor theme="7" tint="-0.249977111117893"/>
        <bgColor indexed="64"/>
      </patternFill>
    </fill>
    <fill>
      <patternFill patternType="solid">
        <fgColor theme="6" tint="-0.499984740745262"/>
        <bgColor indexed="64"/>
      </patternFill>
    </fill>
    <fill>
      <patternFill patternType="solid">
        <fgColor rgb="FF00B050"/>
        <bgColor indexed="64"/>
      </patternFill>
    </fill>
    <fill>
      <patternFill patternType="solid">
        <fgColor theme="4" tint="-0.249977111117893"/>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thin">
        <color auto="1"/>
      </top>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style="hair">
        <color rgb="FF81829A"/>
      </left>
      <right style="hair">
        <color rgb="FF81829A"/>
      </right>
      <top style="hair">
        <color rgb="FF81829A"/>
      </top>
      <bottom style="hair">
        <color rgb="FF81829A"/>
      </bottom>
      <diagonal/>
    </border>
    <border>
      <left style="thin">
        <color rgb="FF81829A"/>
      </left>
      <right style="thin">
        <color rgb="FF81829A"/>
      </right>
      <top style="thin">
        <color rgb="FF81829A"/>
      </top>
      <bottom style="thin">
        <color rgb="FF81829A"/>
      </bottom>
      <diagonal/>
    </border>
    <border>
      <left style="hair">
        <color rgb="FF81829A"/>
      </left>
      <right/>
      <top style="hair">
        <color rgb="FF81829A"/>
      </top>
      <bottom style="thin">
        <color rgb="FF81829A"/>
      </bottom>
      <diagonal/>
    </border>
    <border>
      <left/>
      <right style="hair">
        <color rgb="FF81829A"/>
      </right>
      <top style="hair">
        <color rgb="FF81829A"/>
      </top>
      <bottom style="hair">
        <color rgb="FF81829A"/>
      </bottom>
      <diagonal/>
    </border>
    <border>
      <left/>
      <right style="hair">
        <color rgb="FF81829A"/>
      </right>
      <top style="hair">
        <color rgb="FF81829A"/>
      </top>
      <bottom style="thin">
        <color rgb="FF81829A"/>
      </bottom>
      <diagonal/>
    </border>
    <border>
      <left style="thin">
        <color rgb="FF81829A"/>
      </left>
      <right/>
      <top style="hair">
        <color rgb="FF81829A"/>
      </top>
      <bottom style="hair">
        <color rgb="FF81829A"/>
      </bottom>
      <diagonal/>
    </border>
    <border>
      <left style="thin">
        <color rgb="FF81829A"/>
      </left>
      <right/>
      <top style="hair">
        <color rgb="FF81829A"/>
      </top>
      <bottom style="thin">
        <color rgb="FF81829A"/>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s>
  <cellStyleXfs count="5">
    <xf numFmtId="0" fontId="0" fillId="0" borderId="0"/>
    <xf numFmtId="0" fontId="2" fillId="4" borderId="0"/>
    <xf numFmtId="0" fontId="7" fillId="0" borderId="0"/>
    <xf numFmtId="0" fontId="3" fillId="0" borderId="0"/>
    <xf numFmtId="0" fontId="9" fillId="0" borderId="0"/>
  </cellStyleXfs>
  <cellXfs count="95">
    <xf numFmtId="0" fontId="0" fillId="0" borderId="0" xfId="0"/>
    <xf numFmtId="0" fontId="5" fillId="0" borderId="0" xfId="0" applyFont="1" applyAlignment="1">
      <alignment vertical="center"/>
    </xf>
    <xf numFmtId="0" fontId="6" fillId="0" borderId="0" xfId="0" applyFont="1" applyAlignment="1">
      <alignment horizontal="center" vertical="center" wrapText="1"/>
    </xf>
    <xf numFmtId="0" fontId="0" fillId="0" borderId="0" xfId="0" applyAlignment="1">
      <alignment horizontal="center"/>
    </xf>
    <xf numFmtId="0" fontId="0" fillId="0" borderId="0" xfId="0" applyAlignment="1">
      <alignment horizontal="left"/>
    </xf>
    <xf numFmtId="0" fontId="0" fillId="2" borderId="18" xfId="0" applyFill="1" applyBorder="1"/>
    <xf numFmtId="0" fontId="0" fillId="2" borderId="19" xfId="0" applyFill="1" applyBorder="1"/>
    <xf numFmtId="0" fontId="0" fillId="2" borderId="20" xfId="0" applyFill="1" applyBorder="1"/>
    <xf numFmtId="0" fontId="0" fillId="2" borderId="21" xfId="0" applyFill="1" applyBorder="1"/>
    <xf numFmtId="0" fontId="0" fillId="2" borderId="0" xfId="0" applyFill="1"/>
    <xf numFmtId="0" fontId="0" fillId="2" borderId="22" xfId="0" applyFill="1" applyBorder="1"/>
    <xf numFmtId="0" fontId="6" fillId="2" borderId="7" xfId="0" applyFont="1" applyFill="1" applyBorder="1" applyAlignment="1">
      <alignment horizontal="center" vertical="center"/>
    </xf>
    <xf numFmtId="0" fontId="6" fillId="2" borderId="22" xfId="0" applyFont="1" applyFill="1" applyBorder="1" applyAlignment="1">
      <alignment vertical="center"/>
    </xf>
    <xf numFmtId="0" fontId="5" fillId="2" borderId="0" xfId="0" applyFont="1" applyFill="1" applyAlignment="1">
      <alignment vertical="center"/>
    </xf>
    <xf numFmtId="0" fontId="6" fillId="2" borderId="0" xfId="0" applyFont="1" applyFill="1" applyAlignment="1">
      <alignment vertical="center"/>
    </xf>
    <xf numFmtId="0" fontId="6" fillId="2" borderId="0" xfId="0" applyFont="1" applyFill="1" applyAlignment="1">
      <alignment horizontal="center" vertical="center"/>
    </xf>
    <xf numFmtId="0" fontId="6" fillId="2" borderId="0" xfId="0" applyFont="1" applyFill="1" applyAlignment="1">
      <alignment horizontal="left" vertical="center"/>
    </xf>
    <xf numFmtId="0" fontId="4" fillId="2" borderId="0" xfId="0" applyFont="1" applyFill="1" applyAlignment="1">
      <alignment vertical="center"/>
    </xf>
    <xf numFmtId="0" fontId="8" fillId="2" borderId="0" xfId="0" applyFont="1" applyFill="1"/>
    <xf numFmtId="0" fontId="0" fillId="2" borderId="23" xfId="0" applyFill="1" applyBorder="1"/>
    <xf numFmtId="0" fontId="0" fillId="2" borderId="24" xfId="0" applyFill="1" applyBorder="1"/>
    <xf numFmtId="0" fontId="0" fillId="2" borderId="25" xfId="0" applyFill="1" applyBorder="1"/>
    <xf numFmtId="0" fontId="1" fillId="2" borderId="0" xfId="0" applyFont="1" applyFill="1" applyAlignment="1">
      <alignment wrapText="1"/>
    </xf>
    <xf numFmtId="0" fontId="0" fillId="0" borderId="1" xfId="0" applyBorder="1"/>
    <xf numFmtId="0" fontId="6" fillId="0" borderId="26" xfId="0" applyFont="1" applyBorder="1" applyAlignment="1">
      <alignment vertical="center"/>
    </xf>
    <xf numFmtId="0" fontId="0" fillId="0" borderId="26" xfId="0" applyBorder="1"/>
    <xf numFmtId="9" fontId="6" fillId="0" borderId="0" xfId="0" applyNumberFormat="1" applyFont="1" applyAlignment="1">
      <alignment vertical="center"/>
    </xf>
    <xf numFmtId="0" fontId="17" fillId="2" borderId="0" xfId="0" applyFont="1" applyFill="1" applyAlignment="1">
      <alignment horizontal="center" vertical="center" wrapText="1"/>
    </xf>
    <xf numFmtId="0" fontId="14" fillId="2" borderId="0" xfId="0" applyFont="1" applyFill="1" applyAlignment="1">
      <alignment vertical="center"/>
    </xf>
    <xf numFmtId="0" fontId="17" fillId="2" borderId="0" xfId="0" applyFont="1" applyFill="1"/>
    <xf numFmtId="0" fontId="16" fillId="2" borderId="0" xfId="0" applyFont="1" applyFill="1" applyAlignment="1">
      <alignment wrapText="1"/>
    </xf>
    <xf numFmtId="49" fontId="0" fillId="2" borderId="0" xfId="0" applyNumberFormat="1" applyFill="1" applyAlignment="1">
      <alignment horizontal="left" vertical="top" wrapText="1"/>
    </xf>
    <xf numFmtId="0" fontId="6" fillId="0" borderId="0" xfId="0" applyFont="1" applyAlignment="1">
      <alignment horizontal="left" vertical="center"/>
    </xf>
    <xf numFmtId="0" fontId="6" fillId="0" borderId="0" xfId="0" applyFont="1" applyAlignment="1">
      <alignment vertical="center"/>
    </xf>
    <xf numFmtId="0" fontId="0" fillId="0" borderId="28" xfId="0" applyBorder="1"/>
    <xf numFmtId="0" fontId="0" fillId="0" borderId="33" xfId="0" applyBorder="1"/>
    <xf numFmtId="0" fontId="5" fillId="10" borderId="12" xfId="0" applyFont="1" applyFill="1" applyBorder="1" applyAlignment="1">
      <alignment horizontal="center" vertical="center" wrapText="1"/>
    </xf>
    <xf numFmtId="0" fontId="0" fillId="0" borderId="1" xfId="0" applyBorder="1" applyAlignment="1">
      <alignment horizontal="left"/>
    </xf>
    <xf numFmtId="0" fontId="19" fillId="2" borderId="0" xfId="0" applyFont="1" applyFill="1" applyAlignment="1">
      <alignment horizontal="center" vertical="center"/>
    </xf>
    <xf numFmtId="0" fontId="18" fillId="2" borderId="0" xfId="0" applyFont="1" applyFill="1" applyAlignment="1">
      <alignment horizontal="center" vertical="center"/>
    </xf>
    <xf numFmtId="0" fontId="13" fillId="3" borderId="0" xfId="0" applyFont="1" applyFill="1" applyAlignment="1">
      <alignment horizontal="center" vertical="center" wrapText="1"/>
    </xf>
    <xf numFmtId="0" fontId="5" fillId="10" borderId="29"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0" xfId="0" applyFont="1" applyFill="1" applyAlignment="1">
      <alignment horizontal="center" vertical="center" wrapText="1"/>
    </xf>
    <xf numFmtId="0" fontId="18" fillId="10" borderId="12" xfId="0" applyFont="1" applyFill="1" applyBorder="1" applyAlignment="1">
      <alignment horizontal="center" vertical="center" wrapText="1"/>
    </xf>
    <xf numFmtId="0" fontId="25" fillId="0" borderId="0" xfId="0" applyFont="1" applyAlignment="1">
      <alignment horizontal="center" wrapText="1"/>
    </xf>
    <xf numFmtId="0" fontId="18" fillId="6" borderId="1" xfId="0" applyFont="1" applyFill="1" applyBorder="1" applyAlignment="1">
      <alignment horizontal="center" vertical="center" wrapText="1"/>
    </xf>
    <xf numFmtId="0" fontId="18" fillId="5"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8" fillId="7" borderId="1" xfId="0" applyFont="1" applyFill="1" applyBorder="1" applyAlignment="1">
      <alignment horizontal="center" vertical="center" wrapText="1"/>
    </xf>
    <xf numFmtId="0" fontId="18" fillId="8" borderId="1" xfId="0" applyFont="1" applyFill="1" applyBorder="1" applyAlignment="1">
      <alignment horizontal="center" vertical="center" wrapText="1"/>
    </xf>
    <xf numFmtId="0" fontId="21" fillId="3" borderId="1" xfId="0" applyFont="1" applyFill="1" applyBorder="1" applyAlignment="1">
      <alignment horizontal="center" vertical="center"/>
    </xf>
    <xf numFmtId="9" fontId="22" fillId="3" borderId="29" xfId="0" applyNumberFormat="1" applyFont="1" applyFill="1" applyBorder="1" applyAlignment="1" applyProtection="1">
      <alignment horizontal="center" vertical="center"/>
      <protection hidden="1"/>
    </xf>
    <xf numFmtId="9" fontId="20" fillId="9" borderId="1" xfId="0" applyNumberFormat="1" applyFont="1" applyFill="1" applyBorder="1" applyAlignment="1" applyProtection="1">
      <alignment horizontal="center" vertical="center"/>
      <protection hidden="1"/>
    </xf>
    <xf numFmtId="0" fontId="6" fillId="0" borderId="1" xfId="0" applyFont="1" applyBorder="1" applyAlignment="1" applyProtection="1">
      <alignment horizontal="center" vertical="center"/>
      <protection hidden="1"/>
    </xf>
    <xf numFmtId="9" fontId="20" fillId="9" borderId="1" xfId="0" applyNumberFormat="1" applyFont="1" applyFill="1" applyBorder="1" applyAlignment="1" applyProtection="1">
      <alignment horizontal="center" vertical="center"/>
      <protection locked="0"/>
    </xf>
    <xf numFmtId="9" fontId="6" fillId="0" borderId="1" xfId="0" applyNumberFormat="1" applyFont="1" applyBorder="1" applyAlignment="1" applyProtection="1">
      <alignment horizontal="center" vertical="center"/>
      <protection locked="0"/>
    </xf>
    <xf numFmtId="49" fontId="26" fillId="2" borderId="11" xfId="0" applyNumberFormat="1" applyFont="1" applyFill="1" applyBorder="1" applyAlignment="1" applyProtection="1">
      <alignment horizontal="center" vertical="center" wrapText="1"/>
      <protection locked="0"/>
    </xf>
    <xf numFmtId="0" fontId="10" fillId="0" borderId="0" xfId="2" applyFont="1" applyAlignment="1" applyProtection="1">
      <alignment vertical="center"/>
      <protection hidden="1"/>
    </xf>
    <xf numFmtId="0" fontId="11" fillId="0" borderId="0" xfId="2" applyFont="1" applyAlignment="1" applyProtection="1">
      <alignment vertical="center" wrapText="1"/>
      <protection hidden="1"/>
    </xf>
    <xf numFmtId="0" fontId="0" fillId="0" borderId="0" xfId="0" applyProtection="1">
      <protection hidden="1"/>
    </xf>
    <xf numFmtId="0" fontId="10" fillId="0" borderId="0" xfId="2" applyFont="1" applyAlignment="1" applyProtection="1">
      <alignment vertical="center" wrapText="1"/>
      <protection hidden="1"/>
    </xf>
    <xf numFmtId="0" fontId="15" fillId="0" borderId="0" xfId="0" applyFont="1" applyProtection="1">
      <protection hidden="1"/>
    </xf>
    <xf numFmtId="0" fontId="12" fillId="2" borderId="0" xfId="0" applyFont="1" applyFill="1" applyAlignment="1">
      <alignment horizontal="center"/>
    </xf>
    <xf numFmtId="164" fontId="12" fillId="2" borderId="0" xfId="0" applyNumberFormat="1" applyFont="1" applyFill="1" applyAlignment="1">
      <alignment horizontal="center"/>
    </xf>
    <xf numFmtId="0" fontId="13" fillId="3" borderId="6"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27" fillId="0" borderId="33" xfId="0" quotePrefix="1" applyFont="1" applyBorder="1" applyAlignment="1" applyProtection="1">
      <alignment horizontal="left" vertical="center" wrapText="1"/>
      <protection locked="0"/>
    </xf>
    <xf numFmtId="0" fontId="12" fillId="2" borderId="1" xfId="0" applyFont="1" applyFill="1" applyBorder="1" applyAlignment="1" applyProtection="1">
      <alignment horizontal="center"/>
      <protection locked="0"/>
    </xf>
    <xf numFmtId="164" fontId="12" fillId="2" borderId="4" xfId="0" applyNumberFormat="1" applyFont="1" applyFill="1" applyBorder="1" applyAlignment="1" applyProtection="1">
      <alignment horizontal="center"/>
      <protection locked="0"/>
    </xf>
    <xf numFmtId="164" fontId="12" fillId="2" borderId="5" xfId="0" applyNumberFormat="1" applyFont="1" applyFill="1" applyBorder="1" applyAlignment="1" applyProtection="1">
      <alignment horizontal="center"/>
      <protection locked="0"/>
    </xf>
    <xf numFmtId="164" fontId="12" fillId="2" borderId="26" xfId="0" applyNumberFormat="1" applyFont="1" applyFill="1" applyBorder="1" applyAlignment="1" applyProtection="1">
      <alignment horizontal="center"/>
      <protection locked="0"/>
    </xf>
    <xf numFmtId="0" fontId="21" fillId="3" borderId="2" xfId="0" applyFont="1" applyFill="1" applyBorder="1" applyAlignment="1">
      <alignment horizontal="center" vertical="center" wrapText="1"/>
    </xf>
    <xf numFmtId="0" fontId="21" fillId="3" borderId="3" xfId="0" applyFont="1" applyFill="1" applyBorder="1" applyAlignment="1">
      <alignment horizontal="center" vertical="center" wrapText="1"/>
    </xf>
    <xf numFmtId="49" fontId="23" fillId="2" borderId="16" xfId="0" applyNumberFormat="1" applyFont="1" applyFill="1" applyBorder="1" applyAlignment="1">
      <alignment horizontal="left" vertical="center" wrapText="1"/>
    </xf>
    <xf numFmtId="49" fontId="23" fillId="2" borderId="14" xfId="0" applyNumberFormat="1" applyFont="1" applyFill="1" applyBorder="1" applyAlignment="1">
      <alignment horizontal="left" vertical="center" wrapText="1"/>
    </xf>
    <xf numFmtId="0" fontId="18" fillId="3" borderId="30" xfId="0" applyFont="1" applyFill="1" applyBorder="1" applyAlignment="1">
      <alignment horizontal="center" vertical="center" wrapText="1"/>
    </xf>
    <xf numFmtId="0" fontId="18" fillId="3" borderId="31" xfId="0" applyFont="1" applyFill="1" applyBorder="1" applyAlignment="1">
      <alignment horizontal="center" vertical="center" wrapText="1"/>
    </xf>
    <xf numFmtId="0" fontId="18" fillId="3" borderId="32" xfId="0" applyFont="1" applyFill="1" applyBorder="1" applyAlignment="1">
      <alignment horizontal="center" vertical="center" wrapText="1"/>
    </xf>
    <xf numFmtId="49" fontId="23" fillId="2" borderId="17" xfId="0" applyNumberFormat="1" applyFont="1" applyFill="1" applyBorder="1" applyAlignment="1">
      <alignment horizontal="left" vertical="center" wrapText="1"/>
    </xf>
    <xf numFmtId="49" fontId="23" fillId="2" borderId="15" xfId="0" applyNumberFormat="1" applyFont="1" applyFill="1" applyBorder="1" applyAlignment="1">
      <alignment horizontal="left" vertical="center" wrapText="1"/>
    </xf>
    <xf numFmtId="0" fontId="18" fillId="3" borderId="8" xfId="0" applyFont="1" applyFill="1" applyBorder="1" applyAlignment="1">
      <alignment horizontal="center" vertical="center"/>
    </xf>
    <xf numFmtId="0" fontId="18" fillId="3" borderId="9" xfId="0" applyFont="1" applyFill="1" applyBorder="1" applyAlignment="1">
      <alignment horizontal="center" vertical="center"/>
    </xf>
    <xf numFmtId="0" fontId="18" fillId="3" borderId="10" xfId="0" applyFont="1" applyFill="1" applyBorder="1" applyAlignment="1">
      <alignment horizontal="center" vertical="center"/>
    </xf>
    <xf numFmtId="49" fontId="27" fillId="2" borderId="13" xfId="0" applyNumberFormat="1" applyFont="1" applyFill="1" applyBorder="1" applyAlignment="1" applyProtection="1">
      <alignment horizontal="left" vertical="center" wrapText="1"/>
      <protection locked="0"/>
    </xf>
    <xf numFmtId="49" fontId="27" fillId="2" borderId="35" xfId="0" applyNumberFormat="1" applyFont="1" applyFill="1" applyBorder="1" applyAlignment="1" applyProtection="1">
      <alignment horizontal="left" vertical="center" wrapText="1"/>
      <protection locked="0"/>
    </xf>
    <xf numFmtId="49" fontId="27" fillId="2" borderId="36" xfId="0" applyNumberFormat="1" applyFont="1" applyFill="1" applyBorder="1" applyAlignment="1" applyProtection="1">
      <alignment horizontal="left" vertical="center" wrapText="1"/>
      <protection locked="0"/>
    </xf>
    <xf numFmtId="0" fontId="29" fillId="0" borderId="33" xfId="0" quotePrefix="1" applyFont="1" applyBorder="1" applyAlignment="1" applyProtection="1">
      <alignment horizontal="left" vertical="center" wrapText="1"/>
      <protection locked="0"/>
    </xf>
    <xf numFmtId="0" fontId="27" fillId="0" borderId="34" xfId="0" quotePrefix="1" applyFont="1" applyBorder="1" applyAlignment="1" applyProtection="1">
      <alignment horizontal="left" vertical="center" wrapText="1"/>
      <protection locked="0"/>
    </xf>
    <xf numFmtId="49" fontId="31" fillId="2" borderId="13" xfId="0" applyNumberFormat="1" applyFont="1" applyFill="1" applyBorder="1" applyAlignment="1" applyProtection="1">
      <alignment horizontal="left" vertical="center" wrapText="1"/>
      <protection locked="0"/>
    </xf>
    <xf numFmtId="49" fontId="31" fillId="2" borderId="35" xfId="0" applyNumberFormat="1" applyFont="1" applyFill="1" applyBorder="1" applyAlignment="1" applyProtection="1">
      <alignment horizontal="left" vertical="center" wrapText="1"/>
      <protection locked="0"/>
    </xf>
    <xf numFmtId="49" fontId="31" fillId="2" borderId="36" xfId="0" applyNumberFormat="1" applyFont="1" applyFill="1" applyBorder="1" applyAlignment="1" applyProtection="1">
      <alignment horizontal="left" vertical="center" wrapText="1"/>
      <protection locked="0"/>
    </xf>
    <xf numFmtId="0" fontId="31" fillId="0" borderId="33" xfId="0" quotePrefix="1" applyFont="1" applyBorder="1" applyAlignment="1" applyProtection="1">
      <alignment horizontal="left" vertical="center" wrapText="1"/>
      <protection locked="0"/>
    </xf>
  </cellXfs>
  <cellStyles count="5">
    <cellStyle name="Normal" xfId="0" builtinId="0"/>
    <cellStyle name="Normal - Style1 2" xfId="3" xr:uid="{00000000-0005-0000-0000-000002000000}"/>
    <cellStyle name="Normal 2" xfId="2" xr:uid="{00000000-0005-0000-0000-000003000000}"/>
    <cellStyle name="Normal 2 2" xfId="4" xr:uid="{00000000-0005-0000-0000-000004000000}"/>
    <cellStyle name="table_head1" xfId="1" xr:uid="{00000000-0005-0000-0000-000006000000}"/>
  </cellStyles>
  <dxfs count="27">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00B050"/>
        </patternFill>
      </fill>
    </dxf>
  </dxfs>
  <tableStyles count="0" defaultTableStyle="TableStyleMedium9" defaultPivotStyle="PivotStyleLight16"/>
  <colors>
    <mruColors>
      <color rgb="FFF7C435"/>
      <color rgb="FFFF9900"/>
      <color rgb="FF83A343"/>
      <color rgb="FFFFCC00"/>
      <color rgb="FF2E3917"/>
      <color rgb="FF262F13"/>
      <color rgb="FFF9D367"/>
      <color rgb="FF0035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styles" Target="styles.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calcChain" Target="calcChain.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12571" y="1726100"/>
          <a:ext cx="4395107" cy="24042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 val="[97pbth.xls][97pbth.xls]_tmp__2"/>
      <sheetName val="[97pbth.xls][97pbth.xls]_E_tm_2"/>
      <sheetName val="[97pbth.xls][97pbth.xls]\tmp\97"/>
      <sheetName val="[97pbth.xls][97pbth.xls]\E\tmp\"/>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V38"/>
  <sheetViews>
    <sheetView tabSelected="1" topLeftCell="F21" zoomScale="70" zoomScaleNormal="70" workbookViewId="0">
      <selection activeCell="I25" sqref="I25"/>
    </sheetView>
  </sheetViews>
  <sheetFormatPr baseColWidth="10" defaultColWidth="11.42578125" defaultRowHeight="12.75" x14ac:dyDescent="0.2"/>
  <cols>
    <col min="1" max="1" width="3.140625" style="9" customWidth="1"/>
    <col min="2" max="2" width="3.42578125" style="9" customWidth="1"/>
    <col min="3" max="3" width="35.5703125" style="9" customWidth="1"/>
    <col min="4" max="4" width="2.5703125" style="9" customWidth="1"/>
    <col min="5" max="5" width="38.7109375" style="9" customWidth="1"/>
    <col min="6" max="6" width="10.85546875" style="9" customWidth="1"/>
    <col min="7" max="7" width="23.42578125" style="9" customWidth="1"/>
    <col min="8" max="8" width="7.5703125" style="9" customWidth="1"/>
    <col min="9" max="9" width="255.5703125" style="9" customWidth="1"/>
    <col min="10" max="10" width="5.85546875" style="9" customWidth="1"/>
    <col min="11" max="11" width="28.140625" style="9" customWidth="1"/>
    <col min="12" max="12" width="4.28515625" style="9" customWidth="1"/>
    <col min="13" max="13" width="196" style="9" customWidth="1"/>
    <col min="14" max="14" width="5.85546875" style="9" customWidth="1"/>
    <col min="15" max="15" width="24.85546875" style="9" customWidth="1"/>
    <col min="16" max="16" width="7" style="9" customWidth="1"/>
    <col min="17" max="16384" width="11.42578125" style="9"/>
  </cols>
  <sheetData>
    <row r="1" spans="2:16" ht="13.5" thickBot="1" x14ac:dyDescent="0.25"/>
    <row r="2" spans="2:16" ht="18" customHeight="1" thickTop="1" x14ac:dyDescent="0.2">
      <c r="B2" s="5"/>
      <c r="C2" s="6"/>
      <c r="D2" s="6"/>
      <c r="E2" s="6"/>
      <c r="F2" s="6"/>
      <c r="G2" s="6"/>
      <c r="H2" s="6"/>
      <c r="I2" s="6"/>
      <c r="J2" s="6"/>
      <c r="K2" s="6"/>
      <c r="L2" s="6"/>
      <c r="M2" s="6"/>
      <c r="N2" s="6"/>
      <c r="O2" s="6"/>
      <c r="P2" s="7"/>
    </row>
    <row r="3" spans="2:16" ht="18" customHeight="1" x14ac:dyDescent="0.3">
      <c r="B3" s="8"/>
      <c r="E3" s="74" t="s">
        <v>9</v>
      </c>
      <c r="F3" s="70"/>
      <c r="G3" s="70"/>
      <c r="H3" s="70"/>
      <c r="I3" s="70"/>
      <c r="J3" s="70"/>
      <c r="K3" s="70"/>
      <c r="L3" s="70"/>
      <c r="M3" s="70"/>
      <c r="N3" s="64"/>
      <c r="O3" s="64"/>
      <c r="P3" s="10"/>
    </row>
    <row r="4" spans="2:16" ht="18" customHeight="1" x14ac:dyDescent="0.3">
      <c r="B4" s="8"/>
      <c r="E4" s="75"/>
      <c r="F4" s="70"/>
      <c r="G4" s="70"/>
      <c r="H4" s="70"/>
      <c r="I4" s="70"/>
      <c r="J4" s="70"/>
      <c r="K4" s="70"/>
      <c r="L4" s="70"/>
      <c r="M4" s="70"/>
      <c r="N4" s="64"/>
      <c r="O4" s="64"/>
      <c r="P4" s="10"/>
    </row>
    <row r="5" spans="2:16" ht="41.25" customHeight="1" x14ac:dyDescent="0.3">
      <c r="B5" s="8"/>
      <c r="E5" s="52" t="s">
        <v>10</v>
      </c>
      <c r="F5" s="71"/>
      <c r="G5" s="72"/>
      <c r="H5" s="72"/>
      <c r="I5" s="72"/>
      <c r="J5" s="72"/>
      <c r="K5" s="72"/>
      <c r="L5" s="72"/>
      <c r="M5" s="73"/>
      <c r="N5" s="65"/>
      <c r="O5" s="65"/>
      <c r="P5" s="10"/>
    </row>
    <row r="6" spans="2:16" ht="18" customHeight="1" thickBot="1" x14ac:dyDescent="0.35">
      <c r="B6" s="8"/>
      <c r="E6" s="28"/>
      <c r="F6" s="65"/>
      <c r="G6" s="65"/>
      <c r="H6" s="65"/>
      <c r="I6" s="65"/>
      <c r="J6" s="65"/>
      <c r="K6" s="65"/>
      <c r="L6" s="65"/>
      <c r="P6" s="10"/>
    </row>
    <row r="7" spans="2:16" ht="93" customHeight="1" thickBot="1" x14ac:dyDescent="0.25">
      <c r="B7" s="8"/>
      <c r="I7" s="78" t="s">
        <v>11</v>
      </c>
      <c r="J7" s="79"/>
      <c r="K7" s="80"/>
      <c r="M7" s="53" t="e">
        <f>+AVERAGE(G25,G27,G29,G31,G33)</f>
        <v>#REF!</v>
      </c>
      <c r="N7" s="38"/>
      <c r="O7" s="38"/>
      <c r="P7" s="10"/>
    </row>
    <row r="8" spans="2:16" ht="18" customHeight="1" x14ac:dyDescent="0.25">
      <c r="B8" s="8"/>
      <c r="M8" s="29"/>
      <c r="N8" s="29"/>
      <c r="O8" s="29"/>
      <c r="P8" s="10"/>
    </row>
    <row r="9" spans="2:16" ht="18" customHeight="1" x14ac:dyDescent="0.2">
      <c r="B9" s="8"/>
      <c r="P9" s="10"/>
    </row>
    <row r="10" spans="2:16" x14ac:dyDescent="0.2">
      <c r="B10" s="8"/>
      <c r="P10" s="10"/>
    </row>
    <row r="11" spans="2:16" x14ac:dyDescent="0.2">
      <c r="B11" s="8"/>
      <c r="P11" s="10"/>
    </row>
    <row r="12" spans="2:16" x14ac:dyDescent="0.2">
      <c r="B12" s="8"/>
      <c r="P12" s="10"/>
    </row>
    <row r="13" spans="2:16" x14ac:dyDescent="0.2">
      <c r="B13" s="8"/>
      <c r="P13" s="10"/>
    </row>
    <row r="14" spans="2:16" x14ac:dyDescent="0.2">
      <c r="B14" s="8"/>
      <c r="P14" s="10"/>
    </row>
    <row r="15" spans="2:16" x14ac:dyDescent="0.2">
      <c r="B15" s="8"/>
      <c r="P15" s="10"/>
    </row>
    <row r="16" spans="2:16" x14ac:dyDescent="0.2">
      <c r="B16" s="8"/>
      <c r="P16" s="10"/>
    </row>
    <row r="17" spans="2:22" ht="23.25" x14ac:dyDescent="0.2">
      <c r="B17" s="8"/>
      <c r="C17" s="83" t="s">
        <v>12</v>
      </c>
      <c r="D17" s="84"/>
      <c r="E17" s="84"/>
      <c r="F17" s="84"/>
      <c r="G17" s="84"/>
      <c r="H17" s="84"/>
      <c r="I17" s="84"/>
      <c r="J17" s="84"/>
      <c r="K17" s="84"/>
      <c r="L17" s="84"/>
      <c r="M17" s="85"/>
      <c r="N17" s="39"/>
      <c r="O17" s="39"/>
      <c r="P17" s="10"/>
    </row>
    <row r="18" spans="2:22" ht="15.75" customHeight="1" x14ac:dyDescent="0.2">
      <c r="B18" s="8"/>
      <c r="C18" s="11"/>
      <c r="D18" s="11"/>
      <c r="E18" s="11"/>
      <c r="F18" s="11"/>
      <c r="G18" s="11"/>
      <c r="H18" s="11"/>
      <c r="I18" s="11"/>
      <c r="J18" s="11"/>
      <c r="K18" s="11"/>
      <c r="L18" s="11"/>
      <c r="M18" s="11"/>
      <c r="N18" s="15"/>
      <c r="O18" s="15"/>
      <c r="P18" s="10"/>
    </row>
    <row r="19" spans="2:22" ht="261.75" customHeight="1" x14ac:dyDescent="0.2">
      <c r="B19" s="8"/>
      <c r="C19" s="76" t="s">
        <v>13</v>
      </c>
      <c r="D19" s="77"/>
      <c r="E19" s="58" t="s">
        <v>16</v>
      </c>
      <c r="F19" s="91" t="s">
        <v>147</v>
      </c>
      <c r="G19" s="92"/>
      <c r="H19" s="92"/>
      <c r="I19" s="92"/>
      <c r="J19" s="92"/>
      <c r="K19" s="92"/>
      <c r="L19" s="92"/>
      <c r="M19" s="93"/>
      <c r="N19" s="31"/>
      <c r="O19" s="31"/>
      <c r="P19" s="10"/>
    </row>
    <row r="20" spans="2:22" ht="370.5" customHeight="1" x14ac:dyDescent="0.2">
      <c r="B20" s="8"/>
      <c r="C20" s="76" t="s">
        <v>14</v>
      </c>
      <c r="D20" s="77"/>
      <c r="E20" s="58" t="s">
        <v>16</v>
      </c>
      <c r="F20" s="86" t="s">
        <v>148</v>
      </c>
      <c r="G20" s="87"/>
      <c r="H20" s="87"/>
      <c r="I20" s="87"/>
      <c r="J20" s="87"/>
      <c r="K20" s="87"/>
      <c r="L20" s="87"/>
      <c r="M20" s="88"/>
      <c r="N20" s="31"/>
      <c r="O20" s="31"/>
      <c r="P20" s="10"/>
    </row>
    <row r="21" spans="2:22" ht="191.25" customHeight="1" x14ac:dyDescent="0.2">
      <c r="B21" s="8"/>
      <c r="C21" s="81" t="s">
        <v>15</v>
      </c>
      <c r="D21" s="82"/>
      <c r="E21" s="58" t="s">
        <v>16</v>
      </c>
      <c r="F21" s="86" t="s">
        <v>146</v>
      </c>
      <c r="G21" s="87"/>
      <c r="H21" s="87"/>
      <c r="I21" s="87"/>
      <c r="J21" s="87"/>
      <c r="K21" s="87"/>
      <c r="L21" s="87"/>
      <c r="M21" s="88"/>
      <c r="N21" s="31"/>
      <c r="O21" s="31"/>
      <c r="P21" s="10"/>
    </row>
    <row r="22" spans="2:22" ht="66" customHeight="1" thickBot="1" x14ac:dyDescent="0.25">
      <c r="B22" s="8"/>
      <c r="G22" s="30"/>
      <c r="P22" s="10"/>
    </row>
    <row r="23" spans="2:22" ht="102.75" customHeight="1" thickBot="1" x14ac:dyDescent="0.25">
      <c r="B23" s="8"/>
      <c r="C23" s="45" t="s">
        <v>4</v>
      </c>
      <c r="D23" s="2"/>
      <c r="E23" s="36" t="s">
        <v>17</v>
      </c>
      <c r="F23" s="2"/>
      <c r="G23" s="36" t="s">
        <v>18</v>
      </c>
      <c r="H23" s="2"/>
      <c r="I23" s="41" t="s">
        <v>19</v>
      </c>
      <c r="J23" s="27"/>
      <c r="K23" s="42" t="s">
        <v>20</v>
      </c>
      <c r="L23" s="27"/>
      <c r="M23" s="43" t="s">
        <v>21</v>
      </c>
      <c r="N23" s="27"/>
      <c r="O23" s="44" t="s">
        <v>22</v>
      </c>
      <c r="P23" s="10"/>
      <c r="Q23" s="22"/>
    </row>
    <row r="24" spans="2:22" ht="6.75" customHeight="1" x14ac:dyDescent="0.35">
      <c r="B24" s="8"/>
      <c r="C24" s="46"/>
      <c r="D24"/>
      <c r="E24"/>
      <c r="F24"/>
      <c r="G24"/>
      <c r="H24"/>
      <c r="I24" s="34"/>
      <c r="J24"/>
      <c r="K24" s="34"/>
      <c r="L24"/>
      <c r="M24"/>
      <c r="N24"/>
      <c r="O24"/>
      <c r="P24" s="10"/>
    </row>
    <row r="25" spans="2:22" ht="409.6" customHeight="1" x14ac:dyDescent="0.2">
      <c r="B25" s="8"/>
      <c r="C25" s="47" t="s">
        <v>3</v>
      </c>
      <c r="D25" s="1"/>
      <c r="E25" s="55" t="e">
        <f>+IF(Hoja1!$N$2&gt;=0.5,"Si","No")</f>
        <v>#REF!</v>
      </c>
      <c r="F25" s="26"/>
      <c r="G25" s="54" t="e">
        <f>+Hoja1!N2</f>
        <v>#REF!</v>
      </c>
      <c r="H25" s="26"/>
      <c r="I25" s="89" t="s">
        <v>149</v>
      </c>
      <c r="J25" s="33"/>
      <c r="K25" s="56">
        <v>0.78</v>
      </c>
      <c r="L25" s="24"/>
      <c r="M25" s="89" t="s">
        <v>141</v>
      </c>
      <c r="N25" s="32"/>
      <c r="O25" s="57" t="e">
        <f>G25-K25</f>
        <v>#REF!</v>
      </c>
      <c r="P25" s="12"/>
      <c r="Q25" s="14"/>
      <c r="R25" s="14"/>
      <c r="S25" s="14"/>
      <c r="T25" s="14"/>
      <c r="U25" s="14"/>
      <c r="V25" s="14"/>
    </row>
    <row r="26" spans="2:22" ht="6.75" customHeight="1" x14ac:dyDescent="0.35">
      <c r="B26" s="8"/>
      <c r="C26" s="46"/>
      <c r="D26"/>
      <c r="E26" s="3"/>
      <c r="F26"/>
      <c r="G26" s="23"/>
      <c r="H26"/>
      <c r="I26" s="35"/>
      <c r="J26"/>
      <c r="K26" s="34"/>
      <c r="L26"/>
      <c r="M26" s="4"/>
      <c r="N26" s="4"/>
      <c r="O26" s="37"/>
      <c r="P26" s="10"/>
    </row>
    <row r="27" spans="2:22" ht="349.5" customHeight="1" x14ac:dyDescent="0.2">
      <c r="B27" s="8"/>
      <c r="C27" s="48" t="s">
        <v>23</v>
      </c>
      <c r="D27" s="1"/>
      <c r="E27" s="55" t="e">
        <f>+IF(Hoja1!$N$26&gt;=0.5,"Si","No")</f>
        <v>#REF!</v>
      </c>
      <c r="F27"/>
      <c r="G27" s="54" t="e">
        <f>+Hoja1!N26</f>
        <v>#REF!</v>
      </c>
      <c r="H27"/>
      <c r="I27" s="94" t="s">
        <v>150</v>
      </c>
      <c r="J27"/>
      <c r="K27" s="56">
        <v>0.82</v>
      </c>
      <c r="L27" s="25"/>
      <c r="M27" s="69" t="s">
        <v>142</v>
      </c>
      <c r="N27" s="32"/>
      <c r="O27" s="57" t="e">
        <f>G27-K27</f>
        <v>#REF!</v>
      </c>
      <c r="P27" s="10"/>
    </row>
    <row r="28" spans="2:22" ht="6.75" customHeight="1" x14ac:dyDescent="0.35">
      <c r="B28" s="8"/>
      <c r="C28" s="46"/>
      <c r="D28"/>
      <c r="E28" s="3"/>
      <c r="F28"/>
      <c r="G28" s="23"/>
      <c r="H28"/>
      <c r="I28" s="35"/>
      <c r="J28"/>
      <c r="K28" s="34"/>
      <c r="L28"/>
      <c r="M28" s="4"/>
      <c r="N28" s="4"/>
      <c r="O28" s="37"/>
      <c r="P28" s="10"/>
    </row>
    <row r="29" spans="2:22" ht="360" customHeight="1" x14ac:dyDescent="0.2">
      <c r="B29" s="8"/>
      <c r="C29" s="49" t="s">
        <v>24</v>
      </c>
      <c r="D29" s="1"/>
      <c r="E29" s="55" t="e">
        <f>+IF(Hoja1!$N$43&gt;=0.5,"Si","No")</f>
        <v>#REF!</v>
      </c>
      <c r="F29"/>
      <c r="G29" s="54" t="e">
        <f>+Hoja1!N43</f>
        <v>#REF!</v>
      </c>
      <c r="H29"/>
      <c r="I29" s="69" t="s">
        <v>151</v>
      </c>
      <c r="J29"/>
      <c r="K29" s="56">
        <v>0.75</v>
      </c>
      <c r="L29" s="25"/>
      <c r="M29" s="69" t="s">
        <v>143</v>
      </c>
      <c r="N29" s="32"/>
      <c r="O29" s="57" t="e">
        <f>G29-K29</f>
        <v>#REF!</v>
      </c>
      <c r="P29" s="10"/>
    </row>
    <row r="30" spans="2:22" ht="6.75" customHeight="1" x14ac:dyDescent="0.35">
      <c r="B30" s="8"/>
      <c r="C30" s="46"/>
      <c r="D30"/>
      <c r="E30" s="3"/>
      <c r="F30"/>
      <c r="G30" s="23"/>
      <c r="H30"/>
      <c r="I30" s="35"/>
      <c r="J30"/>
      <c r="K30" s="34"/>
      <c r="L30"/>
      <c r="M30" s="4"/>
      <c r="N30" s="4"/>
      <c r="O30" s="37"/>
      <c r="P30" s="10"/>
    </row>
    <row r="31" spans="2:22" ht="321.75" customHeight="1" x14ac:dyDescent="0.2">
      <c r="B31" s="8"/>
      <c r="C31" s="50" t="s">
        <v>25</v>
      </c>
      <c r="D31" s="1"/>
      <c r="E31" s="55" t="e">
        <f>+IF(Hoja1!$N$55&gt;=0.5,"Si","No")</f>
        <v>#REF!</v>
      </c>
      <c r="F31"/>
      <c r="G31" s="54" t="e">
        <f>+Hoja1!N55</f>
        <v>#REF!</v>
      </c>
      <c r="H31"/>
      <c r="I31" s="69" t="s">
        <v>152</v>
      </c>
      <c r="J31"/>
      <c r="K31" s="56">
        <v>0.84</v>
      </c>
      <c r="L31" s="25"/>
      <c r="M31" s="69" t="s">
        <v>144</v>
      </c>
      <c r="N31" s="32"/>
      <c r="O31" s="57" t="e">
        <f>G31-K31</f>
        <v>#REF!</v>
      </c>
      <c r="P31" s="10"/>
    </row>
    <row r="32" spans="2:22" ht="6.75" customHeight="1" x14ac:dyDescent="0.35">
      <c r="B32" s="8"/>
      <c r="C32" s="46"/>
      <c r="D32"/>
      <c r="E32" s="3"/>
      <c r="F32"/>
      <c r="G32" s="23"/>
      <c r="H32"/>
      <c r="I32" s="35"/>
      <c r="J32"/>
      <c r="K32" s="34"/>
      <c r="L32"/>
      <c r="M32" s="4"/>
      <c r="N32" s="4"/>
      <c r="O32" s="37"/>
      <c r="P32" s="10"/>
    </row>
    <row r="33" spans="2:16" ht="327" customHeight="1" thickBot="1" x14ac:dyDescent="0.25">
      <c r="B33" s="8"/>
      <c r="C33" s="51" t="s">
        <v>26</v>
      </c>
      <c r="D33" s="1"/>
      <c r="E33" s="55" t="e">
        <f>+IF(Hoja1!$N$69&gt;=0.5,"Si","No")</f>
        <v>#REF!</v>
      </c>
      <c r="F33"/>
      <c r="G33" s="54" t="e">
        <f>+Hoja1!N69</f>
        <v>#REF!</v>
      </c>
      <c r="H33"/>
      <c r="I33" s="90" t="s">
        <v>153</v>
      </c>
      <c r="J33"/>
      <c r="K33" s="56">
        <v>0.64</v>
      </c>
      <c r="L33" s="25"/>
      <c r="M33" s="90" t="s">
        <v>145</v>
      </c>
      <c r="N33" s="32"/>
      <c r="O33" s="57" t="e">
        <f>G33-K33</f>
        <v>#REF!</v>
      </c>
      <c r="P33" s="10"/>
    </row>
    <row r="34" spans="2:16" ht="15.75" x14ac:dyDescent="0.2">
      <c r="B34" s="8"/>
      <c r="C34" s="13"/>
      <c r="D34" s="13"/>
      <c r="E34" s="15"/>
      <c r="M34" s="16"/>
      <c r="N34" s="16"/>
      <c r="O34" s="16"/>
      <c r="P34" s="10"/>
    </row>
    <row r="35" spans="2:16" ht="15.75" x14ac:dyDescent="0.2">
      <c r="B35" s="8"/>
      <c r="C35" s="17"/>
      <c r="D35" s="13"/>
      <c r="E35" s="15"/>
      <c r="M35" s="16"/>
      <c r="N35" s="16"/>
      <c r="O35" s="16"/>
      <c r="P35" s="10"/>
    </row>
    <row r="36" spans="2:16" x14ac:dyDescent="0.2">
      <c r="B36" s="8"/>
      <c r="C36" s="18"/>
      <c r="P36" s="10"/>
    </row>
    <row r="37" spans="2:16" ht="13.5" thickBot="1" x14ac:dyDescent="0.25">
      <c r="B37" s="19"/>
      <c r="C37" s="20"/>
      <c r="D37" s="20"/>
      <c r="E37" s="20"/>
      <c r="F37" s="20"/>
      <c r="G37" s="20"/>
      <c r="H37" s="20"/>
      <c r="I37" s="20"/>
      <c r="J37" s="20"/>
      <c r="K37" s="20"/>
      <c r="L37" s="20"/>
      <c r="M37" s="20"/>
      <c r="N37" s="20"/>
      <c r="O37" s="20"/>
      <c r="P37" s="21"/>
    </row>
    <row r="38" spans="2:16" ht="13.5" thickTop="1" x14ac:dyDescent="0.2"/>
  </sheetData>
  <sheetProtection password="D72A" sheet="1" objects="1" scenarios="1" formatCells="0" formatColumns="0" formatRows="0"/>
  <mergeCells count="11">
    <mergeCell ref="C21:D21"/>
    <mergeCell ref="C17:M17"/>
    <mergeCell ref="C19:D19"/>
    <mergeCell ref="F19:M19"/>
    <mergeCell ref="F20:M20"/>
    <mergeCell ref="F21:M21"/>
    <mergeCell ref="F3:M4"/>
    <mergeCell ref="F5:M5"/>
    <mergeCell ref="E3:E4"/>
    <mergeCell ref="C20:D20"/>
    <mergeCell ref="I7:K7"/>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K25">
    <cfRule type="cellIs" dxfId="22" priority="17" operator="between">
      <formula>0.76</formula>
      <formula>1</formula>
    </cfRule>
    <cfRule type="cellIs" dxfId="21" priority="18" operator="between">
      <formula>0.51</formula>
      <formula>0.75</formula>
    </cfRule>
    <cfRule type="cellIs" dxfId="20" priority="19" operator="between">
      <formula>0.26</formula>
      <formula>0.5</formula>
    </cfRule>
  </conditionalFormatting>
  <conditionalFormatting sqref="K27">
    <cfRule type="cellIs" dxfId="18" priority="13" operator="between">
      <formula>0.76</formula>
      <formula>1</formula>
    </cfRule>
    <cfRule type="cellIs" dxfId="17" priority="14" operator="between">
      <formula>0.51</formula>
      <formula>0.75</formula>
    </cfRule>
    <cfRule type="cellIs" dxfId="16"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0" priority="5" operator="between">
      <formula>0.76</formula>
      <formula>1</formula>
    </cfRule>
    <cfRule type="cellIs" dxfId="9" priority="6" operator="between">
      <formula>0.51</formula>
      <formula>0.75</formula>
    </cfRule>
    <cfRule type="cellIs" dxfId="8" priority="7" operator="between">
      <formula>0.26</formula>
      <formula>0.5</formula>
    </cfRule>
  </conditionalFormatting>
  <conditionalFormatting sqref="K33">
    <cfRule type="cellIs" dxfId="6" priority="1" operator="between">
      <formula>0.76</formula>
      <formula>1</formula>
    </cfRule>
    <cfRule type="cellIs" dxfId="5" priority="2" operator="between">
      <formula>0.51</formula>
      <formula>0.75</formula>
    </cfRule>
    <cfRule type="cellIs" dxfId="4" priority="3" operator="between">
      <formula>0.26</formula>
      <formula>0.5</formula>
    </cfRule>
  </conditionalFormatting>
  <conditionalFormatting sqref="M7">
    <cfRule type="cellIs" priority="21" operator="between">
      <formula>0.76</formula>
      <formula>1</formula>
    </cfRule>
    <cfRule type="cellIs" dxfId="2" priority="22" operator="between">
      <formula>0.51</formula>
      <formula>0.75</formula>
    </cfRule>
    <cfRule type="cellIs" dxfId="1" priority="23" operator="between">
      <formula>0.26</formula>
      <formula>0.5</formula>
    </cfRule>
    <cfRule type="cellIs" dxfId="0" priority="24" operator="between">
      <formula>0</formula>
      <formula>0.25</formula>
    </cfRule>
  </conditionalFormatting>
  <dataValidations count="4">
    <dataValidation allowBlank="1" showInputMessage="1" showErrorMessage="1" prompt="Celda formulada, información proveniente de la pestaña de deficiencias." sqref="E23" xr:uid="{00000000-0002-0000-0800-000000000000}"/>
    <dataValidation type="list" allowBlank="1" showInputMessage="1" showErrorMessage="1" sqref="N19:O19" xr:uid="{00000000-0002-0000-0800-000001000000}">
      <formula1>"Si,No"</formula1>
    </dataValidation>
    <dataValidation type="list" allowBlank="1" showInputMessage="1" showErrorMessage="1" sqref="N20:O20 E20:E21" xr:uid="{00000000-0002-0000-0800-000002000000}">
      <formula1>"Si, No"</formula1>
    </dataValidation>
    <dataValidation type="list" allowBlank="1" showInputMessage="1" showErrorMessage="1" sqref="E19" xr:uid="{00000000-0002-0000-0800-000003000000}">
      <formula1>"Si,No,En proceso"</formula1>
    </dataValidation>
  </dataValidations>
  <pageMargins left="0.7" right="0.7" top="0.75" bottom="0.75" header="0.3" footer="0.3"/>
  <pageSetup orientation="portrait" verticalDpi="300" r:id="rId1"/>
  <ignoredErrors>
    <ignoredError sqref="O27 O29 O31 O33" unlockedFormula="1"/>
  </ignoredErrors>
  <drawing r:id="rId2"/>
  <extLst>
    <ext xmlns:x14="http://schemas.microsoft.com/office/spreadsheetml/2009/9/main" uri="{78C0D931-6437-407d-A8EE-F0AAD7539E65}">
      <x14:conditionalFormattings>
        <x14:conditionalFormatting xmlns:xm="http://schemas.microsoft.com/office/excel/2006/main">
          <x14:cfRule type="cellIs" priority="28" operator="between" id="{AC1FC42B-E47F-4E28-8390-539A6FAE60AB}">
            <xm:f>0</xm:f>
            <xm:f>#REF!</xm:f>
            <x14:dxf>
              <fill>
                <patternFill>
                  <bgColor rgb="FFFF0000"/>
                </patternFill>
              </fill>
            </x14:dxf>
          </x14:cfRule>
          <xm:sqref>G25 G27 G29 G31 G33</xm:sqref>
        </x14:conditionalFormatting>
        <x14:conditionalFormatting xmlns:xm="http://schemas.microsoft.com/office/excel/2006/main">
          <x14:cfRule type="cellIs" priority="20" operator="between" id="{89B62F38-33F9-4807-A37E-FBE5EDA20BAD}">
            <xm:f>0</xm:f>
            <xm:f>#REF!</xm:f>
            <x14:dxf>
              <fill>
                <patternFill>
                  <bgColor rgb="FFFF0000"/>
                </patternFill>
              </fill>
            </x14:dxf>
          </x14:cfRule>
          <xm:sqref>K25</xm:sqref>
        </x14:conditionalFormatting>
        <x14:conditionalFormatting xmlns:xm="http://schemas.microsoft.com/office/excel/2006/main">
          <x14:cfRule type="cellIs" priority="16" operator="between" id="{74414D1A-6CA0-411B-BC54-8950C1BC70EC}">
            <xm:f>0</xm:f>
            <xm:f>#REF!</xm:f>
            <x14:dxf>
              <fill>
                <patternFill>
                  <bgColor rgb="FFFF0000"/>
                </patternFill>
              </fill>
            </x14:dxf>
          </x14:cfRule>
          <xm:sqref>K27</xm:sqref>
        </x14:conditionalFormatting>
        <x14:conditionalFormatting xmlns:xm="http://schemas.microsoft.com/office/excel/2006/main">
          <x14:cfRule type="cellIs" priority="12" operator="between" id="{23BFD082-B5A8-477C-BAD4-23E9934FFB34}">
            <xm:f>0</xm:f>
            <xm:f>#REF!</xm:f>
            <x14:dxf>
              <fill>
                <patternFill>
                  <bgColor rgb="FFFF0000"/>
                </patternFill>
              </fill>
            </x14:dxf>
          </x14:cfRule>
          <xm:sqref>K29</xm:sqref>
        </x14:conditionalFormatting>
        <x14:conditionalFormatting xmlns:xm="http://schemas.microsoft.com/office/excel/2006/main">
          <x14:cfRule type="cellIs" priority="8" operator="between" id="{E4CB7794-8664-4CFE-B341-1D3ADC132036}">
            <xm:f>0</xm:f>
            <xm:f>#REF!</xm:f>
            <x14:dxf>
              <fill>
                <patternFill>
                  <bgColor rgb="FFFF0000"/>
                </patternFill>
              </fill>
            </x14:dxf>
          </x14:cfRule>
          <xm:sqref>K31</xm:sqref>
        </x14:conditionalFormatting>
        <x14:conditionalFormatting xmlns:xm="http://schemas.microsoft.com/office/excel/2006/main">
          <x14:cfRule type="cellIs" priority="4" operator="between" id="{0B82901D-DF36-435F-9E16-6E092395D406}">
            <xm:f>0</xm:f>
            <xm:f>#REF!</xm:f>
            <x14:dxf>
              <fill>
                <patternFill>
                  <bgColor rgb="FFFF0000"/>
                </patternFill>
              </fill>
            </x14:dxf>
          </x14:cfRule>
          <xm:sqref>K33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82"/>
  <sheetViews>
    <sheetView workbookViewId="0"/>
  </sheetViews>
  <sheetFormatPr baseColWidth="10" defaultColWidth="11.42578125" defaultRowHeight="12.75" x14ac:dyDescent="0.2"/>
  <cols>
    <col min="2" max="4" width="22.28515625" customWidth="1"/>
    <col min="5" max="5" width="34.5703125" customWidth="1"/>
    <col min="6" max="6" width="36.42578125" bestFit="1" customWidth="1"/>
    <col min="8" max="8" width="12.28515625" bestFit="1" customWidth="1"/>
    <col min="9" max="9" width="12.7109375" customWidth="1"/>
    <col min="13" max="14" width="17.5703125" customWidth="1"/>
  </cols>
  <sheetData>
    <row r="1" spans="1:19" ht="81.75" customHeight="1" x14ac:dyDescent="0.2">
      <c r="A1" s="68" t="s">
        <v>7</v>
      </c>
      <c r="B1" s="68" t="s">
        <v>27</v>
      </c>
      <c r="C1" s="67" t="s">
        <v>28</v>
      </c>
      <c r="D1" s="67" t="s">
        <v>29</v>
      </c>
      <c r="E1" s="67" t="s">
        <v>30</v>
      </c>
      <c r="F1" s="68" t="s">
        <v>8</v>
      </c>
      <c r="G1" s="66" t="s">
        <v>31</v>
      </c>
      <c r="H1" s="66" t="s">
        <v>32</v>
      </c>
      <c r="I1" s="66" t="s">
        <v>33</v>
      </c>
      <c r="J1" s="66" t="s">
        <v>5</v>
      </c>
      <c r="K1" s="66" t="s">
        <v>6</v>
      </c>
      <c r="L1" s="66" t="s">
        <v>34</v>
      </c>
      <c r="M1" s="40" t="s">
        <v>35</v>
      </c>
      <c r="N1" s="40"/>
    </row>
    <row r="2" spans="1:19" ht="12.75" customHeight="1" x14ac:dyDescent="0.2">
      <c r="A2" s="61" t="s">
        <v>36</v>
      </c>
      <c r="B2" s="61" t="str">
        <f>+LEFT(A2,1)</f>
        <v>1</v>
      </c>
      <c r="C2" s="61" t="e">
        <f>+MID(VLOOKUP(A2,#REF!,2,0),4,LEN(VLOOKUP(A2,#REF!,2,0))-4)</f>
        <v>#REF!</v>
      </c>
      <c r="D2" s="61" t="s">
        <v>37</v>
      </c>
      <c r="E2" s="61" t="e">
        <f>+VLOOKUP(A2,#REF!,3,0)</f>
        <v>#REF!</v>
      </c>
      <c r="F2" s="61" t="e">
        <f>+VLOOKUP(A2,#REF!,10,0)</f>
        <v>#REF!</v>
      </c>
      <c r="G2" s="61" t="e">
        <f>+VLOOKUP(A2,#REF!,13)</f>
        <v>#REF!</v>
      </c>
      <c r="H2" s="63" t="e">
        <f>+_xlfn.RANK.EQ(G2,$G$2:$G$82,1)</f>
        <v>#REF!</v>
      </c>
      <c r="I2" s="61" t="e">
        <f t="shared" ref="I2:I33" si="0">+IF(F2=$F$2,$P$4,IF(F2=$F$3,$P$2,$P$3))</f>
        <v>#REF!</v>
      </c>
      <c r="J2" s="61" t="s">
        <v>38</v>
      </c>
      <c r="K2" s="61" t="e">
        <f>+IF(ISBLANK(VLOOKUP(A2,#REF!,5,0)),"",VLOOKUP(A2,#REF!,5,0))</f>
        <v>#REF!</v>
      </c>
      <c r="L2" s="61" t="e">
        <f>+IF(ISBLANK(VLOOKUP(A2,#REF!,9,0)),"",VLOOKUP(A2,#REF!,9,0))</f>
        <v>#REF!</v>
      </c>
      <c r="M2" s="61" t="e">
        <f t="shared" ref="M2" si="1">+IF(OR(AND(K2=1,L2=1),AND(ISBLANK(K2),ISBLANK(L2)),K2="",L2=""),0,IF(OR(AND(K2=1,L2=2),AND(K2=1,L2=3)),0.25,IF(OR(AND(K2=2,L2=2),AND(K2=3,L2=1),AND(K2=3,L2=2),AND(K2=2,L2=1)),0.5,IF(AND(K2=2,L2=3),0.75,1))))</f>
        <v>#REF!</v>
      </c>
      <c r="N2" s="61" t="e">
        <f>+AVERAGEIF($D$2:$D$82,D2,$M$2:$M$82)</f>
        <v>#REF!</v>
      </c>
      <c r="O2" s="59" t="s">
        <v>0</v>
      </c>
      <c r="P2" s="60" t="s">
        <v>39</v>
      </c>
      <c r="Q2" s="60"/>
      <c r="R2" s="61"/>
      <c r="S2" s="61"/>
    </row>
    <row r="3" spans="1:19" ht="12.75" customHeight="1" x14ac:dyDescent="0.2">
      <c r="A3" s="61" t="s">
        <v>40</v>
      </c>
      <c r="B3" s="61" t="str">
        <f t="shared" ref="B3:B42" si="2">+LEFT(A3,1)</f>
        <v>1</v>
      </c>
      <c r="C3" s="61" t="e">
        <f>+MID(VLOOKUP(A3,#REF!,2,0),4,LEN(VLOOKUP(A3,#REF!,2,0))-4)</f>
        <v>#REF!</v>
      </c>
      <c r="D3" s="61" t="s">
        <v>37</v>
      </c>
      <c r="E3" s="61" t="e">
        <f>+VLOOKUP(A3,#REF!,3,0)</f>
        <v>#REF!</v>
      </c>
      <c r="F3" s="61" t="e">
        <f>+VLOOKUP(A3,#REF!,10,0)</f>
        <v>#REF!</v>
      </c>
      <c r="G3" s="61" t="e">
        <f>+VLOOKUP(A3,#REF!,13,0)</f>
        <v>#REF!</v>
      </c>
      <c r="H3" s="63" t="e">
        <f t="shared" ref="H3:H70" si="3">+_xlfn.RANK.EQ(G3,$G$2:$G$82,1)</f>
        <v>#REF!</v>
      </c>
      <c r="I3" s="61" t="e">
        <f t="shared" si="0"/>
        <v>#REF!</v>
      </c>
      <c r="J3" s="61" t="s">
        <v>38</v>
      </c>
      <c r="K3" s="61" t="e">
        <f>+IF(ISBLANK(VLOOKUP(A3,#REF!,5,0)),"",VLOOKUP(A3,#REF!,5,0))</f>
        <v>#REF!</v>
      </c>
      <c r="L3" s="61" t="e">
        <f>+IF(ISBLANK(VLOOKUP(A3,#REF!,9,0)),"",VLOOKUP(A3,#REF!,9,0))</f>
        <v>#REF!</v>
      </c>
      <c r="M3" s="61" t="e">
        <f>+IF(OR(AND(K3=1,L3=1),AND(ISBLANK(K3),ISBLANK(L3)),K3="",L3=""),0,IF(OR(AND(K3=1,L3=2),AND(K3=1,L3=3)),0.25,IF(OR(AND(K3=2,L3=2),AND(K3=3,L3=1),AND(K3=3,L3=2),AND(K3=2,L3=1)),0.5,IF(AND(K3=2,L3=3),0.75,1))))</f>
        <v>#REF!</v>
      </c>
      <c r="N3" s="61" t="e">
        <f t="shared" ref="N3:N70" si="4">+AVERAGEIF($D$2:$D$82,D3,$M$2:$M$82)</f>
        <v>#REF!</v>
      </c>
      <c r="O3" s="62" t="s">
        <v>1</v>
      </c>
      <c r="P3" s="60" t="s">
        <v>41</v>
      </c>
      <c r="Q3" s="60"/>
      <c r="R3" s="61" t="s">
        <v>42</v>
      </c>
      <c r="S3" s="61"/>
    </row>
    <row r="4" spans="1:19" ht="16.5" customHeight="1" x14ac:dyDescent="0.2">
      <c r="A4" s="61" t="s">
        <v>43</v>
      </c>
      <c r="B4" s="61" t="str">
        <f t="shared" si="2"/>
        <v>1</v>
      </c>
      <c r="C4" s="61" t="e">
        <f>+MID(VLOOKUP(A4,#REF!,2,0),4,LEN(VLOOKUP(A4,#REF!,2,0))-4)</f>
        <v>#REF!</v>
      </c>
      <c r="D4" s="61" t="s">
        <v>37</v>
      </c>
      <c r="E4" s="61" t="e">
        <f>+VLOOKUP(A4,#REF!,3,0)</f>
        <v>#REF!</v>
      </c>
      <c r="F4" s="61" t="e">
        <f>+VLOOKUP(A4,#REF!,10,0)</f>
        <v>#REF!</v>
      </c>
      <c r="G4" s="61" t="e">
        <f>+VLOOKUP(A4,#REF!,13,0)</f>
        <v>#REF!</v>
      </c>
      <c r="H4" s="63" t="e">
        <f t="shared" si="3"/>
        <v>#REF!</v>
      </c>
      <c r="I4" s="61" t="e">
        <f t="shared" si="0"/>
        <v>#REF!</v>
      </c>
      <c r="J4" s="61" t="s">
        <v>38</v>
      </c>
      <c r="K4" s="61" t="e">
        <f>+IF(ISBLANK(VLOOKUP(A4,#REF!,5,0)),"",VLOOKUP(A4,#REF!,5,0))</f>
        <v>#REF!</v>
      </c>
      <c r="L4" s="61" t="e">
        <f>+IF(ISBLANK(VLOOKUP(A4,#REF!,9,0)),"",VLOOKUP(A4,#REF!,9,0))</f>
        <v>#REF!</v>
      </c>
      <c r="M4" s="61" t="e">
        <f t="shared" ref="M4:M67" si="5">+IF(OR(AND(K4=1,L4=1),AND(ISBLANK(K4),ISBLANK(L4)),K4="",L4=""),0,IF(OR(AND(K4=1,L4=2),AND(K4=1,L4=3)),0.25,IF(OR(AND(K4=2,L4=2),AND(K4=3,L4=1),AND(K4=3,L4=2),AND(K4=2,L4=1)),0.5,IF(AND(K4=2,L4=3),0.75,1))))</f>
        <v>#REF!</v>
      </c>
      <c r="N4" s="61" t="e">
        <f t="shared" si="4"/>
        <v>#REF!</v>
      </c>
      <c r="O4" s="62" t="s">
        <v>2</v>
      </c>
      <c r="P4" s="60" t="s">
        <v>44</v>
      </c>
      <c r="Q4" s="60"/>
      <c r="R4" s="61"/>
      <c r="S4" s="61"/>
    </row>
    <row r="5" spans="1:19" x14ac:dyDescent="0.2">
      <c r="A5" s="61" t="s">
        <v>45</v>
      </c>
      <c r="B5" s="61" t="str">
        <f t="shared" si="2"/>
        <v>1</v>
      </c>
      <c r="C5" s="61" t="e">
        <f>+MID(VLOOKUP(A5,#REF!,2,0),4,LEN(VLOOKUP(A5,#REF!,2,0))-4)</f>
        <v>#REF!</v>
      </c>
      <c r="D5" s="61" t="s">
        <v>37</v>
      </c>
      <c r="E5" s="61" t="e">
        <f>+VLOOKUP(A5,#REF!,3,0)</f>
        <v>#REF!</v>
      </c>
      <c r="F5" s="61" t="e">
        <f>+VLOOKUP(A5,#REF!,10,0)</f>
        <v>#REF!</v>
      </c>
      <c r="G5" s="61" t="e">
        <f>+VLOOKUP(A5,#REF!,13,0)</f>
        <v>#REF!</v>
      </c>
      <c r="H5" s="63" t="e">
        <f t="shared" si="3"/>
        <v>#REF!</v>
      </c>
      <c r="I5" s="61" t="e">
        <f t="shared" si="0"/>
        <v>#REF!</v>
      </c>
      <c r="J5" s="61" t="s">
        <v>38</v>
      </c>
      <c r="K5" s="61" t="e">
        <f>+IF(ISBLANK(VLOOKUP(A5,#REF!,5,0)),"",VLOOKUP(A5,#REF!,5,0))</f>
        <v>#REF!</v>
      </c>
      <c r="L5" s="61" t="e">
        <f>+IF(ISBLANK(VLOOKUP(A5,#REF!,9,0)),"",VLOOKUP(A5,#REF!,9,0))</f>
        <v>#REF!</v>
      </c>
      <c r="M5" s="61" t="e">
        <f t="shared" si="5"/>
        <v>#REF!</v>
      </c>
      <c r="N5" s="61" t="e">
        <f t="shared" si="4"/>
        <v>#REF!</v>
      </c>
      <c r="O5" s="61"/>
      <c r="P5" s="61"/>
    </row>
    <row r="6" spans="1:19" x14ac:dyDescent="0.2">
      <c r="A6" s="61" t="s">
        <v>46</v>
      </c>
      <c r="B6" s="61" t="str">
        <f t="shared" si="2"/>
        <v>1</v>
      </c>
      <c r="C6" s="61" t="e">
        <f>+MID(VLOOKUP(A6,#REF!,2,0),4,LEN(VLOOKUP(A6,#REF!,2,0))-4)</f>
        <v>#REF!</v>
      </c>
      <c r="D6" s="61" t="s">
        <v>37</v>
      </c>
      <c r="E6" s="61" t="e">
        <f>+VLOOKUP(A6,#REF!,3,0)</f>
        <v>#REF!</v>
      </c>
      <c r="F6" s="61" t="e">
        <f>+VLOOKUP(A6,#REF!,10,0)</f>
        <v>#REF!</v>
      </c>
      <c r="G6" s="61" t="e">
        <f>+VLOOKUP(A6,#REF!,13,0)</f>
        <v>#REF!</v>
      </c>
      <c r="H6" s="63" t="e">
        <f t="shared" si="3"/>
        <v>#REF!</v>
      </c>
      <c r="I6" s="61" t="e">
        <f t="shared" si="0"/>
        <v>#REF!</v>
      </c>
      <c r="J6" s="61" t="s">
        <v>38</v>
      </c>
      <c r="K6" s="61" t="e">
        <f>+IF(ISBLANK(VLOOKUP(A6,#REF!,5,0)),"",VLOOKUP(A6,#REF!,5,0))</f>
        <v>#REF!</v>
      </c>
      <c r="L6" s="61" t="e">
        <f>+IF(ISBLANK(VLOOKUP(A6,#REF!,9,0)),"",VLOOKUP(A6,#REF!,9,0))</f>
        <v>#REF!</v>
      </c>
      <c r="M6" s="61" t="e">
        <f t="shared" si="5"/>
        <v>#REF!</v>
      </c>
      <c r="N6" s="61" t="e">
        <f t="shared" si="4"/>
        <v>#REF!</v>
      </c>
      <c r="O6" s="61"/>
      <c r="P6" s="61"/>
    </row>
    <row r="7" spans="1:19" x14ac:dyDescent="0.2">
      <c r="A7" s="61" t="s">
        <v>47</v>
      </c>
      <c r="B7" s="61" t="str">
        <f t="shared" si="2"/>
        <v>2</v>
      </c>
      <c r="C7" s="61" t="e">
        <f>+MID(VLOOKUP(A7,#REF!,2,0),4,LEN(VLOOKUP(A7,#REF!,2,0))-4)</f>
        <v>#REF!</v>
      </c>
      <c r="D7" s="61" t="s">
        <v>37</v>
      </c>
      <c r="E7" s="61" t="e">
        <f>+VLOOKUP(A7,#REF!,3,0)</f>
        <v>#REF!</v>
      </c>
      <c r="F7" s="61" t="e">
        <f>+VLOOKUP(A7,#REF!,10,0)</f>
        <v>#REF!</v>
      </c>
      <c r="G7" s="61" t="e">
        <f>+VLOOKUP(A7,#REF!,13,0)</f>
        <v>#REF!</v>
      </c>
      <c r="H7" s="63" t="e">
        <f t="shared" si="3"/>
        <v>#REF!</v>
      </c>
      <c r="I7" s="61" t="e">
        <f t="shared" si="0"/>
        <v>#REF!</v>
      </c>
      <c r="J7" s="61" t="s">
        <v>48</v>
      </c>
      <c r="K7" s="61" t="e">
        <f>+IF(ISBLANK(VLOOKUP(A7,#REF!,5,0)),"",VLOOKUP(A7,#REF!,5,0))</f>
        <v>#REF!</v>
      </c>
      <c r="L7" s="61" t="e">
        <f>+IF(ISBLANK(VLOOKUP(A7,#REF!,9,0)),"",VLOOKUP(A7,#REF!,9,0))</f>
        <v>#REF!</v>
      </c>
      <c r="M7" s="61" t="e">
        <f t="shared" si="5"/>
        <v>#REF!</v>
      </c>
      <c r="N7" s="61" t="e">
        <f t="shared" si="4"/>
        <v>#REF!</v>
      </c>
      <c r="O7" s="61"/>
      <c r="P7" s="61"/>
    </row>
    <row r="8" spans="1:19" x14ac:dyDescent="0.2">
      <c r="A8" s="61" t="s">
        <v>49</v>
      </c>
      <c r="B8" s="61" t="str">
        <f t="shared" si="2"/>
        <v>2</v>
      </c>
      <c r="C8" s="61" t="e">
        <f>+MID(VLOOKUP(A8,#REF!,2,0),4,LEN(VLOOKUP(A8,#REF!,2,0))-4)</f>
        <v>#REF!</v>
      </c>
      <c r="D8" s="61" t="s">
        <v>37</v>
      </c>
      <c r="E8" s="61" t="e">
        <f>+VLOOKUP(A8,#REF!,3,0)</f>
        <v>#REF!</v>
      </c>
      <c r="F8" s="61" t="e">
        <f>+VLOOKUP(A8,#REF!,10,0)</f>
        <v>#REF!</v>
      </c>
      <c r="G8" s="61" t="e">
        <f>+VLOOKUP(A8,#REF!,13,0)</f>
        <v>#REF!</v>
      </c>
      <c r="H8" s="63" t="e">
        <f t="shared" si="3"/>
        <v>#REF!</v>
      </c>
      <c r="I8" s="61" t="e">
        <f t="shared" si="0"/>
        <v>#REF!</v>
      </c>
      <c r="J8" s="61" t="s">
        <v>48</v>
      </c>
      <c r="K8" s="61" t="e">
        <f>+IF(ISBLANK(VLOOKUP(A8,#REF!,5,0)),"",VLOOKUP(A8,#REF!,5,0))</f>
        <v>#REF!</v>
      </c>
      <c r="L8" s="61" t="e">
        <f>+IF(ISBLANK(VLOOKUP(A8,#REF!,9,0)),"",VLOOKUP(A8,#REF!,9,0))</f>
        <v>#REF!</v>
      </c>
      <c r="M8" s="61" t="e">
        <f t="shared" si="5"/>
        <v>#REF!</v>
      </c>
      <c r="N8" s="61" t="e">
        <f t="shared" si="4"/>
        <v>#REF!</v>
      </c>
      <c r="O8" s="61"/>
      <c r="P8" s="61"/>
    </row>
    <row r="9" spans="1:19" x14ac:dyDescent="0.2">
      <c r="A9" s="61" t="s">
        <v>50</v>
      </c>
      <c r="B9" s="61" t="str">
        <f t="shared" si="2"/>
        <v>2</v>
      </c>
      <c r="C9" s="61" t="e">
        <f>+MID(VLOOKUP(A9,#REF!,2,0),4,LEN(VLOOKUP(A9,#REF!,2,0))-4)</f>
        <v>#REF!</v>
      </c>
      <c r="D9" s="61" t="s">
        <v>37</v>
      </c>
      <c r="E9" s="61" t="e">
        <f>+VLOOKUP(A9,#REF!,3,0)</f>
        <v>#REF!</v>
      </c>
      <c r="F9" s="61" t="e">
        <f>+VLOOKUP(A9,#REF!,10,0)</f>
        <v>#REF!</v>
      </c>
      <c r="G9" s="61" t="e">
        <f>+VLOOKUP(A9,#REF!,13,0)</f>
        <v>#REF!</v>
      </c>
      <c r="H9" s="63" t="e">
        <f t="shared" si="3"/>
        <v>#REF!</v>
      </c>
      <c r="I9" s="61" t="e">
        <f t="shared" si="0"/>
        <v>#REF!</v>
      </c>
      <c r="J9" s="61" t="s">
        <v>48</v>
      </c>
      <c r="K9" s="61" t="e">
        <f>+IF(ISBLANK(VLOOKUP(A9,#REF!,5,0)),"",VLOOKUP(A9,#REF!,5,0))</f>
        <v>#REF!</v>
      </c>
      <c r="L9" s="61" t="e">
        <f>+IF(ISBLANK(VLOOKUP(A9,#REF!,9,0)),"",VLOOKUP(A9,#REF!,9,0))</f>
        <v>#REF!</v>
      </c>
      <c r="M9" s="61" t="e">
        <f t="shared" si="5"/>
        <v>#REF!</v>
      </c>
      <c r="N9" s="61" t="e">
        <f t="shared" si="4"/>
        <v>#REF!</v>
      </c>
      <c r="O9" s="61"/>
      <c r="P9" s="61"/>
    </row>
    <row r="10" spans="1:19" x14ac:dyDescent="0.2">
      <c r="A10" s="61" t="s">
        <v>51</v>
      </c>
      <c r="B10" s="61" t="str">
        <f t="shared" si="2"/>
        <v>3</v>
      </c>
      <c r="C10" s="61" t="e">
        <f>+MID(VLOOKUP(A10,#REF!,2,0),4,LEN(VLOOKUP(A10,#REF!,2,0))-4)</f>
        <v>#REF!</v>
      </c>
      <c r="D10" s="61" t="s">
        <v>37</v>
      </c>
      <c r="E10" s="61" t="e">
        <f>+VLOOKUP(A10,#REF!,3,0)</f>
        <v>#REF!</v>
      </c>
      <c r="F10" s="61" t="e">
        <f>+VLOOKUP(A10,#REF!,10,0)</f>
        <v>#REF!</v>
      </c>
      <c r="G10" s="61" t="e">
        <f>+VLOOKUP(A10,#REF!,13,0)</f>
        <v>#REF!</v>
      </c>
      <c r="H10" s="63" t="e">
        <f t="shared" si="3"/>
        <v>#REF!</v>
      </c>
      <c r="I10" s="61" t="e">
        <f t="shared" si="0"/>
        <v>#REF!</v>
      </c>
      <c r="J10" s="61" t="s">
        <v>52</v>
      </c>
      <c r="K10" s="61" t="e">
        <f>+IF(ISBLANK(VLOOKUP(A10,#REF!,5,0)),"",VLOOKUP(A10,#REF!,5,0))</f>
        <v>#REF!</v>
      </c>
      <c r="L10" s="61" t="e">
        <f>+IF(ISBLANK(VLOOKUP(A10,#REF!,9,0)),"",VLOOKUP(A10,#REF!,9,0))</f>
        <v>#REF!</v>
      </c>
      <c r="M10" s="61" t="e">
        <f t="shared" si="5"/>
        <v>#REF!</v>
      </c>
      <c r="N10" s="61" t="e">
        <f t="shared" si="4"/>
        <v>#REF!</v>
      </c>
      <c r="O10" s="61"/>
      <c r="P10" s="61"/>
    </row>
    <row r="11" spans="1:19" x14ac:dyDescent="0.2">
      <c r="A11" s="61" t="s">
        <v>53</v>
      </c>
      <c r="B11" s="61" t="str">
        <f t="shared" si="2"/>
        <v>3</v>
      </c>
      <c r="C11" s="61" t="e">
        <f>+MID(VLOOKUP(A11,#REF!,2,0),4,LEN(VLOOKUP(A11,#REF!,2,0))-4)</f>
        <v>#REF!</v>
      </c>
      <c r="D11" s="61" t="s">
        <v>37</v>
      </c>
      <c r="E11" s="61" t="e">
        <f>+VLOOKUP(A11,#REF!,3,0)</f>
        <v>#REF!</v>
      </c>
      <c r="F11" s="61" t="e">
        <f>+VLOOKUP(A11,#REF!,10,0)</f>
        <v>#REF!</v>
      </c>
      <c r="G11" s="61" t="e">
        <f>+VLOOKUP(A11,#REF!,13,0)</f>
        <v>#REF!</v>
      </c>
      <c r="H11" s="63" t="e">
        <f t="shared" si="3"/>
        <v>#REF!</v>
      </c>
      <c r="I11" s="61" t="e">
        <f t="shared" si="0"/>
        <v>#REF!</v>
      </c>
      <c r="J11" s="61" t="s">
        <v>52</v>
      </c>
      <c r="K11" s="61" t="e">
        <f>+IF(ISBLANK(VLOOKUP(A11,#REF!,5,0)),"",VLOOKUP(A11,#REF!,5,0))</f>
        <v>#REF!</v>
      </c>
      <c r="L11" s="61" t="e">
        <f>+IF(ISBLANK(VLOOKUP(A11,#REF!,9,0)),"",VLOOKUP(A11,#REF!,9,0))</f>
        <v>#REF!</v>
      </c>
      <c r="M11" s="61" t="e">
        <f t="shared" si="5"/>
        <v>#REF!</v>
      </c>
      <c r="N11" s="61" t="e">
        <f t="shared" si="4"/>
        <v>#REF!</v>
      </c>
      <c r="O11" s="61"/>
      <c r="P11" s="61"/>
    </row>
    <row r="12" spans="1:19" x14ac:dyDescent="0.2">
      <c r="A12" s="61" t="s">
        <v>54</v>
      </c>
      <c r="B12" s="61" t="str">
        <f t="shared" si="2"/>
        <v>3</v>
      </c>
      <c r="C12" s="61" t="e">
        <f>+MID(VLOOKUP(A12,#REF!,2,0),4,LEN(VLOOKUP(A12,#REF!,2,0))-4)</f>
        <v>#REF!</v>
      </c>
      <c r="D12" s="61" t="s">
        <v>37</v>
      </c>
      <c r="E12" s="61" t="e">
        <f>+VLOOKUP(A12,#REF!,3,0)</f>
        <v>#REF!</v>
      </c>
      <c r="F12" s="61" t="e">
        <f>+VLOOKUP(A12,#REF!,10,0)</f>
        <v>#REF!</v>
      </c>
      <c r="G12" s="61" t="e">
        <f>+VLOOKUP(A12,#REF!,13,0)</f>
        <v>#REF!</v>
      </c>
      <c r="H12" s="63" t="e">
        <f t="shared" si="3"/>
        <v>#REF!</v>
      </c>
      <c r="I12" s="61" t="e">
        <f t="shared" si="0"/>
        <v>#REF!</v>
      </c>
      <c r="J12" s="61" t="s">
        <v>52</v>
      </c>
      <c r="K12" s="61" t="e">
        <f>+IF(ISBLANK(VLOOKUP(A12,#REF!,5,0)),"",VLOOKUP(A12,#REF!,5,0))</f>
        <v>#REF!</v>
      </c>
      <c r="L12" s="61" t="e">
        <f>+IF(ISBLANK(VLOOKUP(A12,#REF!,9,0)),"",VLOOKUP(A12,#REF!,9,0))</f>
        <v>#REF!</v>
      </c>
      <c r="M12" s="61" t="e">
        <f t="shared" si="5"/>
        <v>#REF!</v>
      </c>
      <c r="N12" s="61" t="e">
        <f t="shared" si="4"/>
        <v>#REF!</v>
      </c>
      <c r="O12" s="61"/>
      <c r="P12" s="61"/>
    </row>
    <row r="13" spans="1:19" x14ac:dyDescent="0.2">
      <c r="A13" s="61" t="s">
        <v>55</v>
      </c>
      <c r="B13" s="61" t="str">
        <f t="shared" si="2"/>
        <v>4</v>
      </c>
      <c r="C13" s="61" t="e">
        <f>+MID(VLOOKUP(A13,#REF!,2,0),4,LEN(VLOOKUP(A13,#REF!,2,0))-4)</f>
        <v>#REF!</v>
      </c>
      <c r="D13" s="61" t="s">
        <v>37</v>
      </c>
      <c r="E13" s="61" t="e">
        <f>+VLOOKUP(A13,#REF!,3,0)</f>
        <v>#REF!</v>
      </c>
      <c r="F13" s="61" t="e">
        <f>+VLOOKUP(A13,#REF!,10,0)</f>
        <v>#REF!</v>
      </c>
      <c r="G13" s="61" t="e">
        <f>+VLOOKUP(A13,#REF!,13,0)</f>
        <v>#REF!</v>
      </c>
      <c r="H13" s="63" t="e">
        <f t="shared" si="3"/>
        <v>#REF!</v>
      </c>
      <c r="I13" s="61" t="e">
        <f t="shared" si="0"/>
        <v>#REF!</v>
      </c>
      <c r="J13" s="61" t="s">
        <v>56</v>
      </c>
      <c r="K13" s="61" t="e">
        <f>+IF(ISBLANK(VLOOKUP(A13,#REF!,5,0)),"",VLOOKUP(A13,#REF!,5,0))</f>
        <v>#REF!</v>
      </c>
      <c r="L13" s="61" t="e">
        <f>+IF(ISBLANK(VLOOKUP(A13,#REF!,9,0)),"",VLOOKUP(A13,#REF!,9,0))</f>
        <v>#REF!</v>
      </c>
      <c r="M13" s="61" t="e">
        <f t="shared" si="5"/>
        <v>#REF!</v>
      </c>
      <c r="N13" s="61" t="e">
        <f t="shared" si="4"/>
        <v>#REF!</v>
      </c>
      <c r="O13" s="61"/>
      <c r="P13" s="61"/>
    </row>
    <row r="14" spans="1:19" x14ac:dyDescent="0.2">
      <c r="A14" s="61" t="s">
        <v>57</v>
      </c>
      <c r="B14" s="61" t="str">
        <f t="shared" si="2"/>
        <v>4</v>
      </c>
      <c r="C14" s="61" t="e">
        <f>+MID(VLOOKUP(A14,#REF!,2,0),4,LEN(VLOOKUP(A14,#REF!,2,0))-4)</f>
        <v>#REF!</v>
      </c>
      <c r="D14" s="61" t="s">
        <v>37</v>
      </c>
      <c r="E14" s="61" t="e">
        <f>+VLOOKUP(A14,#REF!,3,0)</f>
        <v>#REF!</v>
      </c>
      <c r="F14" s="61" t="e">
        <f>+VLOOKUP(A14,#REF!,10,0)</f>
        <v>#REF!</v>
      </c>
      <c r="G14" s="61" t="e">
        <f>+VLOOKUP(A14,#REF!,13,0)</f>
        <v>#REF!</v>
      </c>
      <c r="H14" s="63" t="e">
        <f t="shared" si="3"/>
        <v>#REF!</v>
      </c>
      <c r="I14" s="61" t="e">
        <f t="shared" si="0"/>
        <v>#REF!</v>
      </c>
      <c r="J14" s="61" t="s">
        <v>56</v>
      </c>
      <c r="K14" s="61" t="e">
        <f>+IF(ISBLANK(VLOOKUP(A14,#REF!,5,0)),"",VLOOKUP(A14,#REF!,5,0))</f>
        <v>#REF!</v>
      </c>
      <c r="L14" s="61" t="e">
        <f>+IF(ISBLANK(VLOOKUP(A14,#REF!,9,0)),"",VLOOKUP(A14,#REF!,9,0))</f>
        <v>#REF!</v>
      </c>
      <c r="M14" s="61" t="e">
        <f t="shared" si="5"/>
        <v>#REF!</v>
      </c>
      <c r="N14" s="61" t="e">
        <f t="shared" si="4"/>
        <v>#REF!</v>
      </c>
      <c r="O14" s="61"/>
      <c r="P14" s="61"/>
    </row>
    <row r="15" spans="1:19" x14ac:dyDescent="0.2">
      <c r="A15" s="61" t="s">
        <v>58</v>
      </c>
      <c r="B15" s="61" t="str">
        <f t="shared" si="2"/>
        <v>4</v>
      </c>
      <c r="C15" s="61" t="e">
        <f>+MID(VLOOKUP(A15,#REF!,2,0),4,LEN(VLOOKUP(A15,#REF!,2,0))-4)</f>
        <v>#REF!</v>
      </c>
      <c r="D15" s="61" t="s">
        <v>37</v>
      </c>
      <c r="E15" s="61" t="e">
        <f>+VLOOKUP(A15,#REF!,3,0)</f>
        <v>#REF!</v>
      </c>
      <c r="F15" s="61" t="e">
        <f>+VLOOKUP(A15,#REF!,10,0)</f>
        <v>#REF!</v>
      </c>
      <c r="G15" s="61" t="e">
        <f>+VLOOKUP(A15,#REF!,13,0)</f>
        <v>#REF!</v>
      </c>
      <c r="H15" s="63" t="e">
        <f t="shared" si="3"/>
        <v>#REF!</v>
      </c>
      <c r="I15" s="61" t="e">
        <f t="shared" si="0"/>
        <v>#REF!</v>
      </c>
      <c r="J15" s="61" t="s">
        <v>56</v>
      </c>
      <c r="K15" s="61" t="e">
        <f>+IF(ISBLANK(VLOOKUP(A15,#REF!,5,0)),"",VLOOKUP(A15,#REF!,5,0))</f>
        <v>#REF!</v>
      </c>
      <c r="L15" s="61" t="e">
        <f>+IF(ISBLANK(VLOOKUP(A15,#REF!,9,0)),"",VLOOKUP(A15,#REF!,9,0))</f>
        <v>#REF!</v>
      </c>
      <c r="M15" s="61" t="e">
        <f t="shared" si="5"/>
        <v>#REF!</v>
      </c>
      <c r="N15" s="61" t="e">
        <f t="shared" si="4"/>
        <v>#REF!</v>
      </c>
      <c r="O15" s="61"/>
      <c r="P15" s="61"/>
    </row>
    <row r="16" spans="1:19" x14ac:dyDescent="0.2">
      <c r="A16" s="61" t="s">
        <v>59</v>
      </c>
      <c r="B16" s="61" t="str">
        <f t="shared" si="2"/>
        <v>4</v>
      </c>
      <c r="C16" s="61" t="e">
        <f>+MID(VLOOKUP(A16,#REF!,2,0),4,LEN(VLOOKUP(A16,#REF!,2,0))-4)</f>
        <v>#REF!</v>
      </c>
      <c r="D16" s="61" t="s">
        <v>37</v>
      </c>
      <c r="E16" s="61" t="e">
        <f>+VLOOKUP(A16,#REF!,3,0)</f>
        <v>#REF!</v>
      </c>
      <c r="F16" s="61" t="e">
        <f>+VLOOKUP(A16,#REF!,10,0)</f>
        <v>#REF!</v>
      </c>
      <c r="G16" s="61" t="e">
        <f>+VLOOKUP(A16,#REF!,13,0)</f>
        <v>#REF!</v>
      </c>
      <c r="H16" s="63" t="e">
        <f t="shared" si="3"/>
        <v>#REF!</v>
      </c>
      <c r="I16" s="61" t="e">
        <f t="shared" si="0"/>
        <v>#REF!</v>
      </c>
      <c r="J16" s="61" t="s">
        <v>56</v>
      </c>
      <c r="K16" s="61" t="e">
        <f>+IF(ISBLANK(VLOOKUP(A16,#REF!,5,0)),"",VLOOKUP(A16,#REF!,5,0))</f>
        <v>#REF!</v>
      </c>
      <c r="L16" s="61" t="e">
        <f>+IF(ISBLANK(VLOOKUP(A16,#REF!,9,0)),"",VLOOKUP(A16,#REF!,9,0))</f>
        <v>#REF!</v>
      </c>
      <c r="M16" s="61" t="e">
        <f t="shared" si="5"/>
        <v>#REF!</v>
      </c>
      <c r="N16" s="61" t="e">
        <f t="shared" si="4"/>
        <v>#REF!</v>
      </c>
      <c r="O16" s="61"/>
      <c r="P16" s="61"/>
    </row>
    <row r="17" spans="1:16" x14ac:dyDescent="0.2">
      <c r="A17" s="61" t="s">
        <v>60</v>
      </c>
      <c r="B17" s="61" t="str">
        <f t="shared" si="2"/>
        <v>4</v>
      </c>
      <c r="C17" s="61" t="e">
        <f>+MID(VLOOKUP(A17,#REF!,2,0),4,LEN(VLOOKUP(A17,#REF!,2,0))-4)</f>
        <v>#REF!</v>
      </c>
      <c r="D17" s="61" t="s">
        <v>37</v>
      </c>
      <c r="E17" s="61" t="e">
        <f>+VLOOKUP(A17,#REF!,3,0)</f>
        <v>#REF!</v>
      </c>
      <c r="F17" s="61" t="e">
        <f>+VLOOKUP(A17,#REF!,10,0)</f>
        <v>#REF!</v>
      </c>
      <c r="G17" s="61" t="e">
        <f>+VLOOKUP(A17,#REF!,13,0)</f>
        <v>#REF!</v>
      </c>
      <c r="H17" s="63" t="e">
        <f t="shared" si="3"/>
        <v>#REF!</v>
      </c>
      <c r="I17" s="61" t="e">
        <f t="shared" si="0"/>
        <v>#REF!</v>
      </c>
      <c r="J17" s="61" t="s">
        <v>56</v>
      </c>
      <c r="K17" s="61" t="e">
        <f>+IF(ISBLANK(VLOOKUP(A17,#REF!,5,0)),"",VLOOKUP(A17,#REF!,5,0))</f>
        <v>#REF!</v>
      </c>
      <c r="L17" s="61" t="e">
        <f>+IF(ISBLANK(VLOOKUP(A17,#REF!,9,0)),"",VLOOKUP(A17,#REF!,9,0))</f>
        <v>#REF!</v>
      </c>
      <c r="M17" s="61" t="e">
        <f t="shared" si="5"/>
        <v>#REF!</v>
      </c>
      <c r="N17" s="61" t="e">
        <f t="shared" si="4"/>
        <v>#REF!</v>
      </c>
      <c r="O17" s="61"/>
      <c r="P17" s="61"/>
    </row>
    <row r="18" spans="1:16" x14ac:dyDescent="0.2">
      <c r="A18" s="61" t="s">
        <v>61</v>
      </c>
      <c r="B18" s="61" t="str">
        <f t="shared" si="2"/>
        <v>4</v>
      </c>
      <c r="C18" s="61" t="e">
        <f>+MID(VLOOKUP(A18,#REF!,2,0),4,LEN(VLOOKUP(A18,#REF!,2,0))-4)</f>
        <v>#REF!</v>
      </c>
      <c r="D18" s="61" t="s">
        <v>37</v>
      </c>
      <c r="E18" s="61" t="e">
        <f>+VLOOKUP(A18,#REF!,3,0)</f>
        <v>#REF!</v>
      </c>
      <c r="F18" s="61" t="e">
        <f>+VLOOKUP(A18,#REF!,10,0)</f>
        <v>#REF!</v>
      </c>
      <c r="G18" s="61" t="e">
        <f>+VLOOKUP(A18,#REF!,13,0)</f>
        <v>#REF!</v>
      </c>
      <c r="H18" s="63" t="e">
        <f t="shared" si="3"/>
        <v>#REF!</v>
      </c>
      <c r="I18" s="61" t="e">
        <f t="shared" si="0"/>
        <v>#REF!</v>
      </c>
      <c r="J18" s="61" t="s">
        <v>56</v>
      </c>
      <c r="K18" s="61" t="e">
        <f>+IF(ISBLANK(VLOOKUP(A18,#REF!,5,0)),"",VLOOKUP(A18,#REF!,5,0))</f>
        <v>#REF!</v>
      </c>
      <c r="L18" s="61" t="e">
        <f>+IF(ISBLANK(VLOOKUP(A18,#REF!,9,0)),"",VLOOKUP(A18,#REF!,9,0))</f>
        <v>#REF!</v>
      </c>
      <c r="M18" s="61" t="e">
        <f t="shared" si="5"/>
        <v>#REF!</v>
      </c>
      <c r="N18" s="61" t="e">
        <f t="shared" si="4"/>
        <v>#REF!</v>
      </c>
      <c r="O18" s="61"/>
      <c r="P18" s="61"/>
    </row>
    <row r="19" spans="1:16" x14ac:dyDescent="0.2">
      <c r="A19" s="61" t="s">
        <v>62</v>
      </c>
      <c r="B19" s="61" t="str">
        <f t="shared" si="2"/>
        <v>4</v>
      </c>
      <c r="C19" s="61" t="e">
        <f>+MID(VLOOKUP(A19,#REF!,2,0),4,LEN(VLOOKUP(A19,#REF!,2,0))-4)</f>
        <v>#REF!</v>
      </c>
      <c r="D19" s="61" t="s">
        <v>37</v>
      </c>
      <c r="E19" s="61" t="e">
        <f>+VLOOKUP(A19,#REF!,3,0)</f>
        <v>#REF!</v>
      </c>
      <c r="F19" s="61" t="e">
        <f>+VLOOKUP(A19,#REF!,10,0)</f>
        <v>#REF!</v>
      </c>
      <c r="G19" s="61" t="e">
        <f>+VLOOKUP(A19,#REF!,13,0)</f>
        <v>#REF!</v>
      </c>
      <c r="H19" s="63" t="e">
        <f t="shared" ref="H19" si="6">+_xlfn.RANK.EQ(G19,$G$2:$G$82,1)</f>
        <v>#REF!</v>
      </c>
      <c r="I19" s="61" t="e">
        <f t="shared" si="0"/>
        <v>#REF!</v>
      </c>
      <c r="J19" s="61" t="s">
        <v>56</v>
      </c>
      <c r="K19" s="61" t="e">
        <f>+IF(ISBLANK(VLOOKUP(A19,#REF!,5,0)),"",VLOOKUP(A19,#REF!,5,0))</f>
        <v>#REF!</v>
      </c>
      <c r="L19" s="61" t="e">
        <f>+IF(ISBLANK(VLOOKUP(A19,#REF!,9,0)),"",VLOOKUP(A19,#REF!,9,0))</f>
        <v>#REF!</v>
      </c>
      <c r="M19" s="61" t="e">
        <f t="shared" si="5"/>
        <v>#REF!</v>
      </c>
      <c r="N19" s="61" t="e">
        <f t="shared" ref="N19" si="7">+AVERAGEIF($D$2:$D$82,D19,$M$2:$M$82)</f>
        <v>#REF!</v>
      </c>
      <c r="O19" s="61"/>
      <c r="P19" s="61"/>
    </row>
    <row r="20" spans="1:16" x14ac:dyDescent="0.2">
      <c r="A20" s="61" t="s">
        <v>63</v>
      </c>
      <c r="B20" s="61" t="str">
        <f t="shared" si="2"/>
        <v>5</v>
      </c>
      <c r="C20" s="61" t="e">
        <f>+MID(VLOOKUP(A20,#REF!,2,0),4,LEN(VLOOKUP(A20,#REF!,2,0))-4)</f>
        <v>#REF!</v>
      </c>
      <c r="D20" s="61" t="s">
        <v>37</v>
      </c>
      <c r="E20" s="61" t="e">
        <f>+VLOOKUP(A20,#REF!,3,0)</f>
        <v>#REF!</v>
      </c>
      <c r="F20" s="61" t="e">
        <f>+VLOOKUP(A20,#REF!,10,0)</f>
        <v>#REF!</v>
      </c>
      <c r="G20" s="61" t="e">
        <f>+VLOOKUP(A20,#REF!,13,0)</f>
        <v>#REF!</v>
      </c>
      <c r="H20" s="63" t="e">
        <f t="shared" si="3"/>
        <v>#REF!</v>
      </c>
      <c r="I20" s="61" t="e">
        <f t="shared" si="0"/>
        <v>#REF!</v>
      </c>
      <c r="J20" s="61" t="s">
        <v>64</v>
      </c>
      <c r="K20" s="61" t="e">
        <f>+IF(ISBLANK(VLOOKUP(A20,#REF!,5,0)),"",VLOOKUP(A20,#REF!,5,0))</f>
        <v>#REF!</v>
      </c>
      <c r="L20" s="61" t="e">
        <f>+IF(ISBLANK(VLOOKUP(A20,#REF!,9,0)),"",VLOOKUP(A20,#REF!,9,0))</f>
        <v>#REF!</v>
      </c>
      <c r="M20" s="61" t="e">
        <f t="shared" si="5"/>
        <v>#REF!</v>
      </c>
      <c r="N20" s="61" t="e">
        <f t="shared" si="4"/>
        <v>#REF!</v>
      </c>
      <c r="O20" s="61"/>
      <c r="P20" s="61"/>
    </row>
    <row r="21" spans="1:16" x14ac:dyDescent="0.2">
      <c r="A21" s="61" t="s">
        <v>65</v>
      </c>
      <c r="B21" s="61" t="str">
        <f t="shared" si="2"/>
        <v>5</v>
      </c>
      <c r="C21" s="61" t="e">
        <f>+MID(VLOOKUP(A21,#REF!,2,0),4,LEN(VLOOKUP(A21,#REF!,2,0))-4)</f>
        <v>#REF!</v>
      </c>
      <c r="D21" s="61" t="s">
        <v>37</v>
      </c>
      <c r="E21" s="61" t="e">
        <f>+VLOOKUP(A21,#REF!,3,0)</f>
        <v>#REF!</v>
      </c>
      <c r="F21" s="61" t="e">
        <f>+VLOOKUP(A21,#REF!,10,0)</f>
        <v>#REF!</v>
      </c>
      <c r="G21" s="61" t="e">
        <f>+VLOOKUP(A21,#REF!,13,0)</f>
        <v>#REF!</v>
      </c>
      <c r="H21" s="63" t="e">
        <f t="shared" si="3"/>
        <v>#REF!</v>
      </c>
      <c r="I21" s="61" t="e">
        <f t="shared" si="0"/>
        <v>#REF!</v>
      </c>
      <c r="J21" s="61" t="s">
        <v>64</v>
      </c>
      <c r="K21" s="61" t="e">
        <f>+IF(ISBLANK(VLOOKUP(A21,#REF!,5,0)),"",VLOOKUP(A21,#REF!,5,0))</f>
        <v>#REF!</v>
      </c>
      <c r="L21" s="61" t="e">
        <f>+IF(ISBLANK(VLOOKUP(A21,#REF!,9,0)),"",VLOOKUP(A21,#REF!,9,0))</f>
        <v>#REF!</v>
      </c>
      <c r="M21" s="61" t="e">
        <f t="shared" si="5"/>
        <v>#REF!</v>
      </c>
      <c r="N21" s="61" t="e">
        <f t="shared" si="4"/>
        <v>#REF!</v>
      </c>
      <c r="O21" s="61"/>
      <c r="P21" s="61"/>
    </row>
    <row r="22" spans="1:16" x14ac:dyDescent="0.2">
      <c r="A22" s="61" t="s">
        <v>66</v>
      </c>
      <c r="B22" s="61" t="str">
        <f t="shared" si="2"/>
        <v>5</v>
      </c>
      <c r="C22" s="61" t="e">
        <f>+MID(VLOOKUP(A22,#REF!,2,0),4,LEN(VLOOKUP(A22,#REF!,2,0))-4)</f>
        <v>#REF!</v>
      </c>
      <c r="D22" s="61" t="s">
        <v>37</v>
      </c>
      <c r="E22" s="61" t="e">
        <f>+VLOOKUP(A22,#REF!,3,0)</f>
        <v>#REF!</v>
      </c>
      <c r="F22" s="61" t="e">
        <f>+VLOOKUP(A22,#REF!,10,0)</f>
        <v>#REF!</v>
      </c>
      <c r="G22" s="61" t="e">
        <f>+VLOOKUP(A22,#REF!,13,0)</f>
        <v>#REF!</v>
      </c>
      <c r="H22" s="63" t="e">
        <f t="shared" si="3"/>
        <v>#REF!</v>
      </c>
      <c r="I22" s="61" t="e">
        <f t="shared" si="0"/>
        <v>#REF!</v>
      </c>
      <c r="J22" s="61" t="s">
        <v>64</v>
      </c>
      <c r="K22" s="61" t="e">
        <f>+IF(ISBLANK(VLOOKUP(A22,#REF!,5,0)),"",VLOOKUP(A22,#REF!,5,0))</f>
        <v>#REF!</v>
      </c>
      <c r="L22" s="61" t="e">
        <f>+IF(ISBLANK(VLOOKUP(A22,#REF!,9,0)),"",VLOOKUP(A22,#REF!,9,0))</f>
        <v>#REF!</v>
      </c>
      <c r="M22" s="61" t="e">
        <f t="shared" si="5"/>
        <v>#REF!</v>
      </c>
      <c r="N22" s="61" t="e">
        <f t="shared" si="4"/>
        <v>#REF!</v>
      </c>
      <c r="O22" s="61"/>
      <c r="P22" s="61"/>
    </row>
    <row r="23" spans="1:16" x14ac:dyDescent="0.2">
      <c r="A23" s="61" t="s">
        <v>67</v>
      </c>
      <c r="B23" s="61" t="str">
        <f t="shared" si="2"/>
        <v>5</v>
      </c>
      <c r="C23" s="61" t="e">
        <f>+MID(VLOOKUP(A23,#REF!,2,0),4,LEN(VLOOKUP(A23,#REF!,2,0))-4)</f>
        <v>#REF!</v>
      </c>
      <c r="D23" s="61" t="s">
        <v>37</v>
      </c>
      <c r="E23" s="61" t="e">
        <f>+VLOOKUP(A23,#REF!,3,0)</f>
        <v>#REF!</v>
      </c>
      <c r="F23" s="61" t="e">
        <f>+VLOOKUP(A23,#REF!,10,0)</f>
        <v>#REF!</v>
      </c>
      <c r="G23" s="61" t="e">
        <f>+VLOOKUP(A23,#REF!,13,0)</f>
        <v>#REF!</v>
      </c>
      <c r="H23" s="63" t="e">
        <f t="shared" si="3"/>
        <v>#REF!</v>
      </c>
      <c r="I23" s="61" t="e">
        <f t="shared" si="0"/>
        <v>#REF!</v>
      </c>
      <c r="J23" s="61" t="s">
        <v>64</v>
      </c>
      <c r="K23" s="61" t="e">
        <f>+IF(ISBLANK(VLOOKUP(A23,#REF!,5,0)),"",VLOOKUP(A23,#REF!,5,0))</f>
        <v>#REF!</v>
      </c>
      <c r="L23" s="61" t="e">
        <f>+IF(ISBLANK(VLOOKUP(A23,#REF!,9,0)),"",VLOOKUP(A23,#REF!,9,0))</f>
        <v>#REF!</v>
      </c>
      <c r="M23" s="61" t="e">
        <f t="shared" si="5"/>
        <v>#REF!</v>
      </c>
      <c r="N23" s="61" t="e">
        <f t="shared" si="4"/>
        <v>#REF!</v>
      </c>
      <c r="O23" s="61"/>
      <c r="P23" s="61"/>
    </row>
    <row r="24" spans="1:16" x14ac:dyDescent="0.2">
      <c r="A24" s="61" t="s">
        <v>68</v>
      </c>
      <c r="B24" s="61" t="str">
        <f t="shared" si="2"/>
        <v>5</v>
      </c>
      <c r="C24" s="61" t="e">
        <f>+MID(VLOOKUP(A24,#REF!,2,0),4,LEN(VLOOKUP(A24,#REF!,2,0))-4)</f>
        <v>#REF!</v>
      </c>
      <c r="D24" s="61" t="s">
        <v>37</v>
      </c>
      <c r="E24" s="61" t="e">
        <f>+VLOOKUP(A24,#REF!,3,0)</f>
        <v>#REF!</v>
      </c>
      <c r="F24" s="61" t="e">
        <f>+VLOOKUP(A24,#REF!,10,0)</f>
        <v>#REF!</v>
      </c>
      <c r="G24" s="61" t="e">
        <f>+VLOOKUP(A24,#REF!,13,0)</f>
        <v>#REF!</v>
      </c>
      <c r="H24" s="63" t="e">
        <f t="shared" si="3"/>
        <v>#REF!</v>
      </c>
      <c r="I24" s="61" t="e">
        <f t="shared" si="0"/>
        <v>#REF!</v>
      </c>
      <c r="J24" s="61" t="s">
        <v>64</v>
      </c>
      <c r="K24" s="61" t="e">
        <f>+IF(ISBLANK(VLOOKUP(A24,#REF!,5,0)),"",VLOOKUP(A24,#REF!,5,0))</f>
        <v>#REF!</v>
      </c>
      <c r="L24" s="61" t="e">
        <f>+IF(ISBLANK(VLOOKUP(A24,#REF!,9,0)),"",VLOOKUP(A24,#REF!,9,0))</f>
        <v>#REF!</v>
      </c>
      <c r="M24" s="61" t="e">
        <f t="shared" si="5"/>
        <v>#REF!</v>
      </c>
      <c r="N24" s="61" t="e">
        <f t="shared" si="4"/>
        <v>#REF!</v>
      </c>
      <c r="O24" s="61"/>
      <c r="P24" s="61"/>
    </row>
    <row r="25" spans="1:16" x14ac:dyDescent="0.2">
      <c r="A25" s="61" t="s">
        <v>69</v>
      </c>
      <c r="B25" s="61" t="str">
        <f t="shared" si="2"/>
        <v>5</v>
      </c>
      <c r="C25" s="61" t="e">
        <f>+MID(VLOOKUP(A25,#REF!,2,0),4,LEN(VLOOKUP(A25,#REF!,2,0))-4)</f>
        <v>#REF!</v>
      </c>
      <c r="D25" s="61" t="s">
        <v>37</v>
      </c>
      <c r="E25" s="61" t="e">
        <f>+VLOOKUP(A25,#REF!,3,0)</f>
        <v>#REF!</v>
      </c>
      <c r="F25" s="61" t="e">
        <f>+VLOOKUP(A25,#REF!,10,0)</f>
        <v>#REF!</v>
      </c>
      <c r="G25" s="61" t="e">
        <f>+VLOOKUP(A25,#REF!,13,0)</f>
        <v>#REF!</v>
      </c>
      <c r="H25" s="63" t="e">
        <f t="shared" si="3"/>
        <v>#REF!</v>
      </c>
      <c r="I25" s="61" t="e">
        <f t="shared" si="0"/>
        <v>#REF!</v>
      </c>
      <c r="J25" s="61" t="s">
        <v>64</v>
      </c>
      <c r="K25" s="61" t="e">
        <f>+IF(ISBLANK(VLOOKUP(A25,#REF!,5,0)),"",VLOOKUP(A25,#REF!,5,0))</f>
        <v>#REF!</v>
      </c>
      <c r="L25" s="61" t="e">
        <f>+IF(ISBLANK(VLOOKUP(A25,#REF!,9,0)),"",VLOOKUP(A25,#REF!,9,0))</f>
        <v>#REF!</v>
      </c>
      <c r="M25" s="61" t="e">
        <f t="shared" si="5"/>
        <v>#REF!</v>
      </c>
      <c r="N25" s="61" t="e">
        <f t="shared" si="4"/>
        <v>#REF!</v>
      </c>
      <c r="O25" s="61"/>
      <c r="P25" s="61"/>
    </row>
    <row r="26" spans="1:16" x14ac:dyDescent="0.2">
      <c r="A26" s="61" t="s">
        <v>70</v>
      </c>
      <c r="B26" s="61" t="str">
        <f t="shared" si="2"/>
        <v>6</v>
      </c>
      <c r="C26" s="61" t="e">
        <f>+MID(VLOOKUP(A26,#REF!,2,0),4,LEN(VLOOKUP(A26,#REF!,2,0))-4)</f>
        <v>#REF!</v>
      </c>
      <c r="D26" s="61" t="s">
        <v>23</v>
      </c>
      <c r="E26" s="61" t="e">
        <f>+VLOOKUP(A26,#REF!,3,0)</f>
        <v>#REF!</v>
      </c>
      <c r="F26" s="61" t="e">
        <f>+VLOOKUP(A26,#REF!,10,0)</f>
        <v>#REF!</v>
      </c>
      <c r="G26" s="61" t="e">
        <f>+VLOOKUP(A26,#REF!,13,0)</f>
        <v>#REF!</v>
      </c>
      <c r="H26" s="63" t="e">
        <f t="shared" si="3"/>
        <v>#REF!</v>
      </c>
      <c r="I26" s="61" t="e">
        <f t="shared" si="0"/>
        <v>#REF!</v>
      </c>
      <c r="J26" s="61" t="s">
        <v>71</v>
      </c>
      <c r="K26" s="61" t="e">
        <f>+IF(ISBLANK(VLOOKUP(A26,#REF!,5,0)),"",VLOOKUP(A26,#REF!,5,0))</f>
        <v>#REF!</v>
      </c>
      <c r="L26" s="61" t="e">
        <f>+IF(ISBLANK(VLOOKUP(A26,#REF!,9,9)),"",VLOOKUP(A26,#REF!,9,9))</f>
        <v>#REF!</v>
      </c>
      <c r="M26" s="61" t="e">
        <f t="shared" si="5"/>
        <v>#REF!</v>
      </c>
      <c r="N26" s="61" t="e">
        <f t="shared" si="4"/>
        <v>#REF!</v>
      </c>
      <c r="O26" s="61"/>
      <c r="P26" s="61"/>
    </row>
    <row r="27" spans="1:16" x14ac:dyDescent="0.2">
      <c r="A27" s="61" t="s">
        <v>72</v>
      </c>
      <c r="B27" s="61" t="str">
        <f t="shared" si="2"/>
        <v>6</v>
      </c>
      <c r="C27" s="61" t="e">
        <f>+MID(VLOOKUP(A27,#REF!,2,0),4,LEN(VLOOKUP(A27,#REF!,2,0))-4)</f>
        <v>#REF!</v>
      </c>
      <c r="D27" s="61" t="s">
        <v>23</v>
      </c>
      <c r="E27" s="61" t="e">
        <f>+VLOOKUP(A27,#REF!,3,0)</f>
        <v>#REF!</v>
      </c>
      <c r="F27" s="61" t="e">
        <f>+VLOOKUP(A27,#REF!,10,0)</f>
        <v>#REF!</v>
      </c>
      <c r="G27" s="61" t="e">
        <f>+VLOOKUP(A27,#REF!,13,0)</f>
        <v>#REF!</v>
      </c>
      <c r="H27" s="63" t="e">
        <f t="shared" si="3"/>
        <v>#REF!</v>
      </c>
      <c r="I27" s="61" t="e">
        <f t="shared" si="0"/>
        <v>#REF!</v>
      </c>
      <c r="J27" s="61" t="s">
        <v>71</v>
      </c>
      <c r="K27" s="61" t="e">
        <f>+IF(ISBLANK(VLOOKUP(A27,#REF!,5,0)),"",VLOOKUP(A27,#REF!,5,0))</f>
        <v>#REF!</v>
      </c>
      <c r="L27" s="61" t="e">
        <f>+IF(ISBLANK(VLOOKUP(A27,#REF!,9,9)),"",VLOOKUP(A27,#REF!,9,9))</f>
        <v>#REF!</v>
      </c>
      <c r="M27" s="61" t="e">
        <f t="shared" si="5"/>
        <v>#REF!</v>
      </c>
      <c r="N27" s="61" t="e">
        <f t="shared" si="4"/>
        <v>#REF!</v>
      </c>
      <c r="O27" s="61"/>
      <c r="P27" s="61"/>
    </row>
    <row r="28" spans="1:16" x14ac:dyDescent="0.2">
      <c r="A28" s="61" t="s">
        <v>73</v>
      </c>
      <c r="B28" s="61" t="str">
        <f t="shared" si="2"/>
        <v>6</v>
      </c>
      <c r="C28" s="61" t="e">
        <f>+MID(VLOOKUP(A28,#REF!,2,0),4,LEN(VLOOKUP(A28,#REF!,2,0))-4)</f>
        <v>#REF!</v>
      </c>
      <c r="D28" s="61" t="s">
        <v>23</v>
      </c>
      <c r="E28" s="61" t="e">
        <f>+VLOOKUP(A28,#REF!,3,0)</f>
        <v>#REF!</v>
      </c>
      <c r="F28" s="61" t="e">
        <f>+VLOOKUP(A28,#REF!,10,0)</f>
        <v>#REF!</v>
      </c>
      <c r="G28" s="61" t="e">
        <f>+VLOOKUP(A28,#REF!,13,0)</f>
        <v>#REF!</v>
      </c>
      <c r="H28" s="63" t="e">
        <f t="shared" si="3"/>
        <v>#REF!</v>
      </c>
      <c r="I28" s="61" t="e">
        <f t="shared" si="0"/>
        <v>#REF!</v>
      </c>
      <c r="J28" s="61" t="s">
        <v>71</v>
      </c>
      <c r="K28" s="61" t="e">
        <f>+IF(ISBLANK(VLOOKUP(A28,#REF!,5,0)),"",VLOOKUP(A28,#REF!,5,0))</f>
        <v>#REF!</v>
      </c>
      <c r="L28" s="61" t="e">
        <f>+IF(ISBLANK(VLOOKUP(A28,#REF!,9,9)),"",VLOOKUP(A28,#REF!,9,9))</f>
        <v>#REF!</v>
      </c>
      <c r="M28" s="61" t="e">
        <f t="shared" si="5"/>
        <v>#REF!</v>
      </c>
      <c r="N28" s="61" t="e">
        <f t="shared" si="4"/>
        <v>#REF!</v>
      </c>
      <c r="O28" s="61"/>
      <c r="P28" s="61"/>
    </row>
    <row r="29" spans="1:16" x14ac:dyDescent="0.2">
      <c r="A29" s="61" t="s">
        <v>74</v>
      </c>
      <c r="B29" s="61" t="str">
        <f t="shared" si="2"/>
        <v>7</v>
      </c>
      <c r="C29" s="61" t="e">
        <f>+MID(VLOOKUP(A29,#REF!,2,0),4,LEN(VLOOKUP(A29,#REF!,2,0))-4)</f>
        <v>#REF!</v>
      </c>
      <c r="D29" s="61" t="s">
        <v>23</v>
      </c>
      <c r="E29" s="61" t="e">
        <f>+VLOOKUP(A29,#REF!,3,0)</f>
        <v>#REF!</v>
      </c>
      <c r="F29" s="61" t="e">
        <f>+VLOOKUP(A29,#REF!,10,0)</f>
        <v>#REF!</v>
      </c>
      <c r="G29" s="61" t="e">
        <f>+VLOOKUP(A29,#REF!,13,0)</f>
        <v>#REF!</v>
      </c>
      <c r="H29" s="63" t="e">
        <f t="shared" si="3"/>
        <v>#REF!</v>
      </c>
      <c r="I29" s="61" t="e">
        <f t="shared" si="0"/>
        <v>#REF!</v>
      </c>
      <c r="J29" s="61" t="s">
        <v>75</v>
      </c>
      <c r="K29" s="61" t="e">
        <f>+IF(ISBLANK(VLOOKUP(A29,#REF!,5,0)),"",VLOOKUP(A29,#REF!,5,0))</f>
        <v>#REF!</v>
      </c>
      <c r="L29" s="61" t="e">
        <f>+IF(ISBLANK(VLOOKUP(A29,#REF!,9,9)),"",VLOOKUP(A29,#REF!,9,9))</f>
        <v>#REF!</v>
      </c>
      <c r="M29" s="61" t="e">
        <f t="shared" si="5"/>
        <v>#REF!</v>
      </c>
      <c r="N29" s="61" t="e">
        <f t="shared" si="4"/>
        <v>#REF!</v>
      </c>
      <c r="O29" s="61"/>
      <c r="P29" s="61"/>
    </row>
    <row r="30" spans="1:16" x14ac:dyDescent="0.2">
      <c r="A30" s="61" t="s">
        <v>76</v>
      </c>
      <c r="B30" s="61" t="str">
        <f t="shared" si="2"/>
        <v>7</v>
      </c>
      <c r="C30" s="61" t="e">
        <f>+MID(VLOOKUP(A30,#REF!,2,0),4,LEN(VLOOKUP(A30,#REF!,2,0))-4)</f>
        <v>#REF!</v>
      </c>
      <c r="D30" s="61" t="s">
        <v>23</v>
      </c>
      <c r="E30" s="61" t="e">
        <f>+VLOOKUP(A30,#REF!,3,0)</f>
        <v>#REF!</v>
      </c>
      <c r="F30" s="61" t="e">
        <f>+VLOOKUP(A30,#REF!,10,0)</f>
        <v>#REF!</v>
      </c>
      <c r="G30" s="61" t="e">
        <f>+VLOOKUP(A30,#REF!,13,0)</f>
        <v>#REF!</v>
      </c>
      <c r="H30" s="63" t="e">
        <f t="shared" si="3"/>
        <v>#REF!</v>
      </c>
      <c r="I30" s="61" t="e">
        <f t="shared" si="0"/>
        <v>#REF!</v>
      </c>
      <c r="J30" s="61" t="s">
        <v>75</v>
      </c>
      <c r="K30" s="61" t="e">
        <f>+IF(ISBLANK(VLOOKUP(A30,#REF!,5,0)),"",VLOOKUP(A30,#REF!,5,0))</f>
        <v>#REF!</v>
      </c>
      <c r="L30" s="61" t="e">
        <f>+IF(ISBLANK(VLOOKUP(A30,#REF!,9,9)),"",VLOOKUP(A30,#REF!,9,9))</f>
        <v>#REF!</v>
      </c>
      <c r="M30" s="61" t="e">
        <f t="shared" si="5"/>
        <v>#REF!</v>
      </c>
      <c r="N30" s="61" t="e">
        <f t="shared" si="4"/>
        <v>#REF!</v>
      </c>
      <c r="O30" s="61"/>
      <c r="P30" s="61"/>
    </row>
    <row r="31" spans="1:16" x14ac:dyDescent="0.2">
      <c r="A31" s="61" t="s">
        <v>77</v>
      </c>
      <c r="B31" s="61" t="str">
        <f t="shared" si="2"/>
        <v>7</v>
      </c>
      <c r="C31" s="61" t="e">
        <f>+MID(VLOOKUP(A31,#REF!,2,0),4,LEN(VLOOKUP(A31,#REF!,2,0))-4)</f>
        <v>#REF!</v>
      </c>
      <c r="D31" s="61" t="s">
        <v>23</v>
      </c>
      <c r="E31" s="61" t="e">
        <f>+VLOOKUP(A31,#REF!,3,0)</f>
        <v>#REF!</v>
      </c>
      <c r="F31" s="61" t="e">
        <f>+VLOOKUP(A31,#REF!,10,0)</f>
        <v>#REF!</v>
      </c>
      <c r="G31" s="61" t="e">
        <f>+VLOOKUP(A31,#REF!,13,0)</f>
        <v>#REF!</v>
      </c>
      <c r="H31" s="63" t="e">
        <f t="shared" si="3"/>
        <v>#REF!</v>
      </c>
      <c r="I31" s="61" t="e">
        <f t="shared" si="0"/>
        <v>#REF!</v>
      </c>
      <c r="J31" s="61" t="s">
        <v>75</v>
      </c>
      <c r="K31" s="61" t="e">
        <f>+IF(ISBLANK(VLOOKUP(A31,#REF!,5,0)),"",VLOOKUP(A31,#REF!,5,0))</f>
        <v>#REF!</v>
      </c>
      <c r="L31" s="61" t="e">
        <f>+IF(ISBLANK(VLOOKUP(A31,#REF!,9,9)),"",VLOOKUP(A31,#REF!,9,9))</f>
        <v>#REF!</v>
      </c>
      <c r="M31" s="61" t="e">
        <f t="shared" si="5"/>
        <v>#REF!</v>
      </c>
      <c r="N31" s="61" t="e">
        <f t="shared" si="4"/>
        <v>#REF!</v>
      </c>
      <c r="O31" s="61"/>
      <c r="P31" s="61"/>
    </row>
    <row r="32" spans="1:16" x14ac:dyDescent="0.2">
      <c r="A32" s="61" t="s">
        <v>78</v>
      </c>
      <c r="B32" s="61" t="str">
        <f t="shared" si="2"/>
        <v>7</v>
      </c>
      <c r="C32" s="61" t="e">
        <f>+MID(VLOOKUP(A32,#REF!,2,0),4,LEN(VLOOKUP(A32,#REF!,2,0))-4)</f>
        <v>#REF!</v>
      </c>
      <c r="D32" s="61" t="s">
        <v>23</v>
      </c>
      <c r="E32" s="61" t="e">
        <f>+VLOOKUP(A32,#REF!,3,0)</f>
        <v>#REF!</v>
      </c>
      <c r="F32" s="61" t="e">
        <f>+VLOOKUP(A32,#REF!,10,0)</f>
        <v>#REF!</v>
      </c>
      <c r="G32" s="61" t="e">
        <f>+VLOOKUP(A32,#REF!,13,0)</f>
        <v>#REF!</v>
      </c>
      <c r="H32" s="63" t="e">
        <f t="shared" si="3"/>
        <v>#REF!</v>
      </c>
      <c r="I32" s="61" t="e">
        <f t="shared" si="0"/>
        <v>#REF!</v>
      </c>
      <c r="J32" s="61" t="s">
        <v>75</v>
      </c>
      <c r="K32" s="61" t="e">
        <f>+IF(ISBLANK(VLOOKUP(A32,#REF!,5,0)),"",VLOOKUP(A32,#REF!,5,0))</f>
        <v>#REF!</v>
      </c>
      <c r="L32" s="61" t="e">
        <f>+IF(ISBLANK(VLOOKUP(A32,#REF!,9,9)),"",VLOOKUP(A32,#REF!,9,9))</f>
        <v>#REF!</v>
      </c>
      <c r="M32" s="61" t="e">
        <f t="shared" si="5"/>
        <v>#REF!</v>
      </c>
      <c r="N32" s="61" t="e">
        <f t="shared" si="4"/>
        <v>#REF!</v>
      </c>
      <c r="O32" s="61"/>
      <c r="P32" s="61"/>
    </row>
    <row r="33" spans="1:16" x14ac:dyDescent="0.2">
      <c r="A33" s="61" t="s">
        <v>79</v>
      </c>
      <c r="B33" s="61" t="str">
        <f t="shared" si="2"/>
        <v>7</v>
      </c>
      <c r="C33" s="61" t="e">
        <f>+MID(VLOOKUP(A33,#REF!,2,0),4,LEN(VLOOKUP(A33,#REF!,2,0))-4)</f>
        <v>#REF!</v>
      </c>
      <c r="D33" s="61" t="s">
        <v>23</v>
      </c>
      <c r="E33" s="61" t="e">
        <f>+VLOOKUP(A33,#REF!,3,0)</f>
        <v>#REF!</v>
      </c>
      <c r="F33" s="61" t="e">
        <f>+VLOOKUP(A33,#REF!,10,0)</f>
        <v>#REF!</v>
      </c>
      <c r="G33" s="61" t="e">
        <f>+VLOOKUP(A33,#REF!,13,0)</f>
        <v>#REF!</v>
      </c>
      <c r="H33" s="63" t="e">
        <f t="shared" si="3"/>
        <v>#REF!</v>
      </c>
      <c r="I33" s="61" t="e">
        <f t="shared" si="0"/>
        <v>#REF!</v>
      </c>
      <c r="J33" s="61" t="s">
        <v>75</v>
      </c>
      <c r="K33" s="61" t="e">
        <f>+IF(ISBLANK(VLOOKUP(A33,#REF!,5,0)),"",VLOOKUP(A33,#REF!,5,0))</f>
        <v>#REF!</v>
      </c>
      <c r="L33" s="61" t="e">
        <f>+IF(ISBLANK(VLOOKUP(A33,#REF!,9,9)),"",VLOOKUP(A33,#REF!,9,9))</f>
        <v>#REF!</v>
      </c>
      <c r="M33" s="61" t="e">
        <f t="shared" si="5"/>
        <v>#REF!</v>
      </c>
      <c r="N33" s="61" t="e">
        <f t="shared" si="4"/>
        <v>#REF!</v>
      </c>
      <c r="O33" s="61"/>
      <c r="P33" s="61"/>
    </row>
    <row r="34" spans="1:16" x14ac:dyDescent="0.2">
      <c r="A34" s="61" t="s">
        <v>80</v>
      </c>
      <c r="B34" s="61" t="str">
        <f t="shared" si="2"/>
        <v>8</v>
      </c>
      <c r="C34" s="61" t="e">
        <f>+MID(VLOOKUP(A34,#REF!,2,0),4,LEN(VLOOKUP(A34,#REF!,2,0))-4)</f>
        <v>#REF!</v>
      </c>
      <c r="D34" s="61" t="s">
        <v>23</v>
      </c>
      <c r="E34" s="61" t="e">
        <f>+VLOOKUP(A34,#REF!,3,0)</f>
        <v>#REF!</v>
      </c>
      <c r="F34" s="61" t="e">
        <f>+VLOOKUP(A34,#REF!,10,0)</f>
        <v>#REF!</v>
      </c>
      <c r="G34" s="61" t="e">
        <f>+VLOOKUP(A34,#REF!,13,0)</f>
        <v>#REF!</v>
      </c>
      <c r="H34" s="63" t="e">
        <f t="shared" si="3"/>
        <v>#REF!</v>
      </c>
      <c r="I34" s="61" t="e">
        <f t="shared" ref="I34:I65" si="8">+IF(F34=$F$2,$P$4,IF(F34=$F$3,$P$2,$P$3))</f>
        <v>#REF!</v>
      </c>
      <c r="J34" s="61" t="s">
        <v>81</v>
      </c>
      <c r="K34" s="61" t="e">
        <f>+IF(ISBLANK(VLOOKUP(A34,#REF!,5,0)),"",VLOOKUP(A34,#REF!,5,0))</f>
        <v>#REF!</v>
      </c>
      <c r="L34" s="61" t="e">
        <f>+IF(ISBLANK(VLOOKUP(A34,#REF!,9,9)),"",VLOOKUP(A34,#REF!,9,9))</f>
        <v>#REF!</v>
      </c>
      <c r="M34" s="61" t="e">
        <f t="shared" si="5"/>
        <v>#REF!</v>
      </c>
      <c r="N34" s="61" t="e">
        <f t="shared" si="4"/>
        <v>#REF!</v>
      </c>
      <c r="O34" s="61"/>
      <c r="P34" s="61"/>
    </row>
    <row r="35" spans="1:16" x14ac:dyDescent="0.2">
      <c r="A35" s="61" t="s">
        <v>82</v>
      </c>
      <c r="B35" s="61" t="str">
        <f t="shared" si="2"/>
        <v>8</v>
      </c>
      <c r="C35" s="61" t="e">
        <f>+MID(VLOOKUP(A35,#REF!,2,0),4,LEN(VLOOKUP(A35,#REF!,2,0))-4)</f>
        <v>#REF!</v>
      </c>
      <c r="D35" s="61" t="s">
        <v>23</v>
      </c>
      <c r="E35" s="61" t="e">
        <f>+VLOOKUP(A35,#REF!,3,0)</f>
        <v>#REF!</v>
      </c>
      <c r="F35" s="61" t="e">
        <f>+VLOOKUP(A35,#REF!,10,0)</f>
        <v>#REF!</v>
      </c>
      <c r="G35" s="61" t="e">
        <f>+VLOOKUP(A35,#REF!,13,0)</f>
        <v>#REF!</v>
      </c>
      <c r="H35" s="63" t="e">
        <f t="shared" si="3"/>
        <v>#REF!</v>
      </c>
      <c r="I35" s="61" t="e">
        <f t="shared" si="8"/>
        <v>#REF!</v>
      </c>
      <c r="J35" s="61" t="s">
        <v>81</v>
      </c>
      <c r="K35" s="61" t="e">
        <f>+IF(ISBLANK(VLOOKUP(A35,#REF!,5,0)),"",VLOOKUP(A35,#REF!,5,0))</f>
        <v>#REF!</v>
      </c>
      <c r="L35" s="61" t="e">
        <f>+IF(ISBLANK(VLOOKUP(A35,#REF!,9,9)),"",VLOOKUP(A35,#REF!,9,9))</f>
        <v>#REF!</v>
      </c>
      <c r="M35" s="61" t="e">
        <f t="shared" si="5"/>
        <v>#REF!</v>
      </c>
      <c r="N35" s="61" t="e">
        <f t="shared" si="4"/>
        <v>#REF!</v>
      </c>
      <c r="O35" s="61"/>
      <c r="P35" s="61"/>
    </row>
    <row r="36" spans="1:16" x14ac:dyDescent="0.2">
      <c r="A36" s="61" t="s">
        <v>83</v>
      </c>
      <c r="B36" s="61" t="str">
        <f t="shared" si="2"/>
        <v>8</v>
      </c>
      <c r="C36" s="61" t="e">
        <f>+MID(VLOOKUP(A36,#REF!,2,0),4,LEN(VLOOKUP(A36,#REF!,2,0))-4)</f>
        <v>#REF!</v>
      </c>
      <c r="D36" s="61" t="s">
        <v>23</v>
      </c>
      <c r="E36" s="61" t="e">
        <f>+VLOOKUP(A36,#REF!,3,0)</f>
        <v>#REF!</v>
      </c>
      <c r="F36" s="61" t="e">
        <f>+VLOOKUP(A36,#REF!,10,0)</f>
        <v>#REF!</v>
      </c>
      <c r="G36" s="61" t="e">
        <f>+VLOOKUP(A36,#REF!,13,0)</f>
        <v>#REF!</v>
      </c>
      <c r="H36" s="63" t="e">
        <f t="shared" si="3"/>
        <v>#REF!</v>
      </c>
      <c r="I36" s="61" t="e">
        <f t="shared" si="8"/>
        <v>#REF!</v>
      </c>
      <c r="J36" s="61" t="s">
        <v>81</v>
      </c>
      <c r="K36" s="61" t="e">
        <f>+IF(ISBLANK(VLOOKUP(A36,#REF!,5,0)),"",VLOOKUP(A36,#REF!,5,0))</f>
        <v>#REF!</v>
      </c>
      <c r="L36" s="61" t="e">
        <f>+IF(ISBLANK(VLOOKUP(A36,#REF!,9,9)),"",VLOOKUP(A36,#REF!,9,9))</f>
        <v>#REF!</v>
      </c>
      <c r="M36" s="61" t="e">
        <f t="shared" si="5"/>
        <v>#REF!</v>
      </c>
      <c r="N36" s="61" t="e">
        <f t="shared" si="4"/>
        <v>#REF!</v>
      </c>
      <c r="O36" s="61"/>
      <c r="P36" s="61"/>
    </row>
    <row r="37" spans="1:16" x14ac:dyDescent="0.2">
      <c r="A37" s="61" t="s">
        <v>84</v>
      </c>
      <c r="B37" s="61" t="str">
        <f t="shared" si="2"/>
        <v>8</v>
      </c>
      <c r="C37" s="61" t="e">
        <f>+MID(VLOOKUP(A37,#REF!,2,0),4,LEN(VLOOKUP(A37,#REF!,2,0))-4)</f>
        <v>#REF!</v>
      </c>
      <c r="D37" s="61" t="s">
        <v>23</v>
      </c>
      <c r="E37" s="61" t="e">
        <f>+VLOOKUP(A37,#REF!,3,0)</f>
        <v>#REF!</v>
      </c>
      <c r="F37" s="61" t="e">
        <f>+VLOOKUP(A37,#REF!,10,0)</f>
        <v>#REF!</v>
      </c>
      <c r="G37" s="61" t="e">
        <f>+VLOOKUP(A37,#REF!,13,0)</f>
        <v>#REF!</v>
      </c>
      <c r="H37" s="63" t="e">
        <f t="shared" si="3"/>
        <v>#REF!</v>
      </c>
      <c r="I37" s="61" t="e">
        <f t="shared" si="8"/>
        <v>#REF!</v>
      </c>
      <c r="J37" s="61" t="s">
        <v>81</v>
      </c>
      <c r="K37" s="61" t="e">
        <f>+IF(ISBLANK(VLOOKUP(A37,#REF!,5,0)),"",VLOOKUP(A37,#REF!,5,0))</f>
        <v>#REF!</v>
      </c>
      <c r="L37" s="61" t="e">
        <f>+IF(ISBLANK(VLOOKUP(A37,#REF!,9,9)),"",VLOOKUP(A37,#REF!,9,9))</f>
        <v>#REF!</v>
      </c>
      <c r="M37" s="61" t="e">
        <f t="shared" si="5"/>
        <v>#REF!</v>
      </c>
      <c r="N37" s="61" t="e">
        <f t="shared" si="4"/>
        <v>#REF!</v>
      </c>
      <c r="O37" s="61"/>
      <c r="P37" s="61"/>
    </row>
    <row r="38" spans="1:16" x14ac:dyDescent="0.2">
      <c r="A38" s="61" t="s">
        <v>85</v>
      </c>
      <c r="B38" s="61" t="str">
        <f t="shared" si="2"/>
        <v>9</v>
      </c>
      <c r="C38" s="61" t="e">
        <f>+MID(VLOOKUP(A38,#REF!,2,0),4,LEN(VLOOKUP(A38,#REF!,2,0))-4)</f>
        <v>#REF!</v>
      </c>
      <c r="D38" s="61" t="s">
        <v>23</v>
      </c>
      <c r="E38" s="61" t="e">
        <f>+VLOOKUP(A38,#REF!,3,0)</f>
        <v>#REF!</v>
      </c>
      <c r="F38" s="61" t="e">
        <f>+VLOOKUP(A38,#REF!,10,0)</f>
        <v>#REF!</v>
      </c>
      <c r="G38" s="61" t="e">
        <f>+VLOOKUP(A38,#REF!,13,0)</f>
        <v>#REF!</v>
      </c>
      <c r="H38" s="63" t="e">
        <f t="shared" si="3"/>
        <v>#REF!</v>
      </c>
      <c r="I38" s="61" t="e">
        <f t="shared" si="8"/>
        <v>#REF!</v>
      </c>
      <c r="J38" s="61" t="s">
        <v>86</v>
      </c>
      <c r="K38" s="61" t="e">
        <f>+IF(ISBLANK(VLOOKUP(A38,#REF!,5,0)),"",VLOOKUP(A38,#REF!,5,0))</f>
        <v>#REF!</v>
      </c>
      <c r="L38" s="61" t="e">
        <f>+IF(ISBLANK(VLOOKUP(A38,#REF!,9,9)),"",VLOOKUP(A38,#REF!,9,9))</f>
        <v>#REF!</v>
      </c>
      <c r="M38" s="61" t="e">
        <f t="shared" si="5"/>
        <v>#REF!</v>
      </c>
      <c r="N38" s="61" t="e">
        <f t="shared" si="4"/>
        <v>#REF!</v>
      </c>
      <c r="O38" s="61"/>
      <c r="P38" s="61"/>
    </row>
    <row r="39" spans="1:16" x14ac:dyDescent="0.2">
      <c r="A39" s="61" t="s">
        <v>87</v>
      </c>
      <c r="B39" s="61" t="str">
        <f t="shared" si="2"/>
        <v>9</v>
      </c>
      <c r="C39" s="61" t="e">
        <f>+MID(VLOOKUP(A39,#REF!,2,0),4,LEN(VLOOKUP(A39,#REF!,2,0))-4)</f>
        <v>#REF!</v>
      </c>
      <c r="D39" s="61" t="s">
        <v>23</v>
      </c>
      <c r="E39" s="61" t="e">
        <f>+VLOOKUP(A39,#REF!,3,0)</f>
        <v>#REF!</v>
      </c>
      <c r="F39" s="61" t="e">
        <f>+VLOOKUP(A39,#REF!,10,0)</f>
        <v>#REF!</v>
      </c>
      <c r="G39" s="61" t="e">
        <f>+VLOOKUP(A39,#REF!,13,0)</f>
        <v>#REF!</v>
      </c>
      <c r="H39" s="63" t="e">
        <f t="shared" si="3"/>
        <v>#REF!</v>
      </c>
      <c r="I39" s="61" t="e">
        <f t="shared" si="8"/>
        <v>#REF!</v>
      </c>
      <c r="J39" s="61" t="s">
        <v>86</v>
      </c>
      <c r="K39" s="61" t="e">
        <f>+IF(ISBLANK(VLOOKUP(A39,#REF!,5,0)),"",VLOOKUP(A39,#REF!,5,0))</f>
        <v>#REF!</v>
      </c>
      <c r="L39" s="61" t="e">
        <f>+IF(ISBLANK(VLOOKUP(A39,#REF!,9,9)),"",VLOOKUP(A39,#REF!,9,9))</f>
        <v>#REF!</v>
      </c>
      <c r="M39" s="61" t="e">
        <f t="shared" si="5"/>
        <v>#REF!</v>
      </c>
      <c r="N39" s="61" t="e">
        <f t="shared" si="4"/>
        <v>#REF!</v>
      </c>
      <c r="O39" s="61"/>
      <c r="P39" s="61"/>
    </row>
    <row r="40" spans="1:16" x14ac:dyDescent="0.2">
      <c r="A40" s="61" t="s">
        <v>88</v>
      </c>
      <c r="B40" s="61" t="str">
        <f t="shared" si="2"/>
        <v>9</v>
      </c>
      <c r="C40" s="61" t="e">
        <f>+MID(VLOOKUP(A40,#REF!,2,0),4,LEN(VLOOKUP(A40,#REF!,2,0))-4)</f>
        <v>#REF!</v>
      </c>
      <c r="D40" s="61" t="s">
        <v>23</v>
      </c>
      <c r="E40" s="61" t="e">
        <f>+VLOOKUP(A40,#REF!,3,0)</f>
        <v>#REF!</v>
      </c>
      <c r="F40" s="61" t="e">
        <f>+VLOOKUP(A40,#REF!,10,0)</f>
        <v>#REF!</v>
      </c>
      <c r="G40" s="61" t="e">
        <f>+VLOOKUP(A40,#REF!,13,0)</f>
        <v>#REF!</v>
      </c>
      <c r="H40" s="63" t="e">
        <f t="shared" si="3"/>
        <v>#REF!</v>
      </c>
      <c r="I40" s="61" t="e">
        <f t="shared" si="8"/>
        <v>#REF!</v>
      </c>
      <c r="J40" s="61" t="s">
        <v>86</v>
      </c>
      <c r="K40" s="61" t="e">
        <f>+IF(ISBLANK(VLOOKUP(A40,#REF!,5,0)),"",VLOOKUP(A40,#REF!,5,0))</f>
        <v>#REF!</v>
      </c>
      <c r="L40" s="61" t="e">
        <f>+IF(ISBLANK(VLOOKUP(A40,#REF!,9,9)),"",VLOOKUP(A40,#REF!,9,9))</f>
        <v>#REF!</v>
      </c>
      <c r="M40" s="61" t="e">
        <f t="shared" si="5"/>
        <v>#REF!</v>
      </c>
      <c r="N40" s="61" t="e">
        <f t="shared" si="4"/>
        <v>#REF!</v>
      </c>
      <c r="O40" s="61"/>
      <c r="P40" s="61"/>
    </row>
    <row r="41" spans="1:16" x14ac:dyDescent="0.2">
      <c r="A41" s="61" t="s">
        <v>89</v>
      </c>
      <c r="B41" s="61" t="str">
        <f t="shared" si="2"/>
        <v>9</v>
      </c>
      <c r="C41" s="61" t="e">
        <f>+MID(VLOOKUP(A41,#REF!,2,0),4,LEN(VLOOKUP(A41,#REF!,2,0))-4)</f>
        <v>#REF!</v>
      </c>
      <c r="D41" s="61" t="s">
        <v>23</v>
      </c>
      <c r="E41" s="61" t="e">
        <f>+VLOOKUP(A41,#REF!,3,0)</f>
        <v>#REF!</v>
      </c>
      <c r="F41" s="61" t="e">
        <f>+VLOOKUP(A41,#REF!,10,0)</f>
        <v>#REF!</v>
      </c>
      <c r="G41" s="61" t="e">
        <f>+VLOOKUP(A41,#REF!,13,0)</f>
        <v>#REF!</v>
      </c>
      <c r="H41" s="63" t="e">
        <f t="shared" si="3"/>
        <v>#REF!</v>
      </c>
      <c r="I41" s="61" t="e">
        <f t="shared" si="8"/>
        <v>#REF!</v>
      </c>
      <c r="J41" s="61" t="s">
        <v>86</v>
      </c>
      <c r="K41" s="61" t="e">
        <f>+IF(ISBLANK(VLOOKUP(A41,#REF!,5,0)),"",VLOOKUP(A41,#REF!,5,0))</f>
        <v>#REF!</v>
      </c>
      <c r="L41" s="61" t="e">
        <f>+IF(ISBLANK(VLOOKUP(A41,#REF!,9,9)),"",VLOOKUP(A41,#REF!,9,9))</f>
        <v>#REF!</v>
      </c>
      <c r="M41" s="61" t="e">
        <f t="shared" si="5"/>
        <v>#REF!</v>
      </c>
      <c r="N41" s="61" t="e">
        <f t="shared" si="4"/>
        <v>#REF!</v>
      </c>
      <c r="O41" s="61"/>
      <c r="P41" s="61"/>
    </row>
    <row r="42" spans="1:16" x14ac:dyDescent="0.2">
      <c r="A42" s="61" t="s">
        <v>90</v>
      </c>
      <c r="B42" s="61" t="str">
        <f t="shared" si="2"/>
        <v>9</v>
      </c>
      <c r="C42" s="61" t="e">
        <f>+MID(VLOOKUP(A42,#REF!,2,0),4,LEN(VLOOKUP(A42,#REF!,2,0))-4)</f>
        <v>#REF!</v>
      </c>
      <c r="D42" s="61" t="s">
        <v>23</v>
      </c>
      <c r="E42" s="61" t="e">
        <f>+VLOOKUP(A42,#REF!,3,0)</f>
        <v>#REF!</v>
      </c>
      <c r="F42" s="61" t="e">
        <f>+VLOOKUP(A42,#REF!,10,0)</f>
        <v>#REF!</v>
      </c>
      <c r="G42" s="61" t="e">
        <f>+VLOOKUP(A42,#REF!,13,0)</f>
        <v>#REF!</v>
      </c>
      <c r="H42" s="63" t="e">
        <f t="shared" si="3"/>
        <v>#REF!</v>
      </c>
      <c r="I42" s="61" t="e">
        <f t="shared" si="8"/>
        <v>#REF!</v>
      </c>
      <c r="J42" s="61" t="s">
        <v>86</v>
      </c>
      <c r="K42" s="61" t="e">
        <f>+IF(ISBLANK(VLOOKUP(A42,#REF!,5,0)),"",VLOOKUP(A42,#REF!,5,0))</f>
        <v>#REF!</v>
      </c>
      <c r="L42" s="61" t="e">
        <f>+IF(ISBLANK(VLOOKUP(A42,#REF!,9,9)),"",VLOOKUP(A42,#REF!,9,9))</f>
        <v>#REF!</v>
      </c>
      <c r="M42" s="61" t="e">
        <f t="shared" si="5"/>
        <v>#REF!</v>
      </c>
      <c r="N42" s="61" t="e">
        <f t="shared" si="4"/>
        <v>#REF!</v>
      </c>
      <c r="O42" s="61"/>
      <c r="P42" s="61"/>
    </row>
    <row r="43" spans="1:16" x14ac:dyDescent="0.2">
      <c r="A43" s="61" t="s">
        <v>91</v>
      </c>
      <c r="B43" s="61" t="str">
        <f>+LEFT(A43,2)</f>
        <v>10</v>
      </c>
      <c r="C43" s="61" t="e">
        <f>+MID(VLOOKUP(A43,#REF!,2,0),5,LEN(VLOOKUP(A43,#REF!,2,0))-5)</f>
        <v>#REF!</v>
      </c>
      <c r="D43" s="61" t="s">
        <v>24</v>
      </c>
      <c r="E43" s="61" t="e">
        <f>+VLOOKUP(A43,#REF!,3,0)</f>
        <v>#REF!</v>
      </c>
      <c r="F43" s="61" t="e">
        <f>+VLOOKUP(A43,#REF!,10,0)</f>
        <v>#REF!</v>
      </c>
      <c r="G43" s="61" t="e">
        <f>+VLOOKUP(A43,#REF!,13,0)</f>
        <v>#REF!</v>
      </c>
      <c r="H43" s="63" t="e">
        <f t="shared" si="3"/>
        <v>#REF!</v>
      </c>
      <c r="I43" s="61" t="e">
        <f t="shared" si="8"/>
        <v>#REF!</v>
      </c>
      <c r="J43" s="61" t="s">
        <v>92</v>
      </c>
      <c r="K43" s="61" t="e">
        <f>+IF(ISBLANK(VLOOKUP(A43,#REF!,5,0)),"",VLOOKUP(A43,#REF!,5,0))</f>
        <v>#REF!</v>
      </c>
      <c r="L43" s="61" t="e">
        <f>+IF(ISBLANK(VLOOKUP(A43,#REF!,9,0)),"",VLOOKUP(A43,#REF!,9,0))</f>
        <v>#REF!</v>
      </c>
      <c r="M43" s="61" t="e">
        <f t="shared" si="5"/>
        <v>#REF!</v>
      </c>
      <c r="N43" s="61" t="e">
        <f t="shared" si="4"/>
        <v>#REF!</v>
      </c>
      <c r="O43" s="61"/>
      <c r="P43" s="61"/>
    </row>
    <row r="44" spans="1:16" x14ac:dyDescent="0.2">
      <c r="A44" s="61" t="s">
        <v>93</v>
      </c>
      <c r="B44" s="61" t="str">
        <f t="shared" ref="B44:B82" si="9">+LEFT(A44,2)</f>
        <v>10</v>
      </c>
      <c r="C44" s="61" t="e">
        <f>+MID(VLOOKUP(A44,#REF!,2,0),5,LEN(VLOOKUP(A44,#REF!,2,0))-5)</f>
        <v>#REF!</v>
      </c>
      <c r="D44" s="61" t="s">
        <v>24</v>
      </c>
      <c r="E44" s="61" t="e">
        <f>+VLOOKUP(A44,#REF!,3,0)</f>
        <v>#REF!</v>
      </c>
      <c r="F44" s="61" t="e">
        <f>+VLOOKUP(A44,#REF!,10,0)</f>
        <v>#REF!</v>
      </c>
      <c r="G44" s="61" t="e">
        <f>+VLOOKUP(A44,#REF!,13,0)</f>
        <v>#REF!</v>
      </c>
      <c r="H44" s="63" t="e">
        <f t="shared" si="3"/>
        <v>#REF!</v>
      </c>
      <c r="I44" s="61" t="e">
        <f t="shared" si="8"/>
        <v>#REF!</v>
      </c>
      <c r="J44" s="61" t="s">
        <v>92</v>
      </c>
      <c r="K44" s="61" t="e">
        <f>+IF(ISBLANK(VLOOKUP(A44,#REF!,5,0)),"",VLOOKUP(A44,#REF!,5,0))</f>
        <v>#REF!</v>
      </c>
      <c r="L44" s="61" t="e">
        <f>+IF(ISBLANK(VLOOKUP(A44,#REF!,9,0)),"",VLOOKUP(A44,#REF!,9,0))</f>
        <v>#REF!</v>
      </c>
      <c r="M44" s="61" t="e">
        <f t="shared" si="5"/>
        <v>#REF!</v>
      </c>
      <c r="N44" s="61" t="e">
        <f t="shared" si="4"/>
        <v>#REF!</v>
      </c>
      <c r="O44" s="61"/>
      <c r="P44" s="61"/>
    </row>
    <row r="45" spans="1:16" x14ac:dyDescent="0.2">
      <c r="A45" s="61" t="s">
        <v>94</v>
      </c>
      <c r="B45" s="61" t="str">
        <f t="shared" si="9"/>
        <v>10</v>
      </c>
      <c r="C45" s="61" t="e">
        <f>+MID(VLOOKUP(A45,#REF!,2,0),5,LEN(VLOOKUP(A45,#REF!,2,0))-5)</f>
        <v>#REF!</v>
      </c>
      <c r="D45" s="61" t="s">
        <v>24</v>
      </c>
      <c r="E45" s="61" t="e">
        <f>+VLOOKUP(A45,#REF!,3,0)</f>
        <v>#REF!</v>
      </c>
      <c r="F45" s="61" t="e">
        <f>+VLOOKUP(A45,#REF!,10,0)</f>
        <v>#REF!</v>
      </c>
      <c r="G45" s="61" t="e">
        <f>+VLOOKUP(A45,#REF!,13,0)</f>
        <v>#REF!</v>
      </c>
      <c r="H45" s="63" t="e">
        <f t="shared" si="3"/>
        <v>#REF!</v>
      </c>
      <c r="I45" s="61" t="e">
        <f t="shared" si="8"/>
        <v>#REF!</v>
      </c>
      <c r="J45" s="61" t="s">
        <v>92</v>
      </c>
      <c r="K45" s="61" t="e">
        <f>+IF(ISBLANK(VLOOKUP(A45,#REF!,5,0)),"",VLOOKUP(A45,#REF!,5,0))</f>
        <v>#REF!</v>
      </c>
      <c r="L45" s="61" t="e">
        <f>+IF(ISBLANK(VLOOKUP(A45,#REF!,9,0)),"",VLOOKUP(A45,#REF!,9,0))</f>
        <v>#REF!</v>
      </c>
      <c r="M45" s="61" t="e">
        <f t="shared" si="5"/>
        <v>#REF!</v>
      </c>
      <c r="N45" s="61" t="e">
        <f t="shared" si="4"/>
        <v>#REF!</v>
      </c>
      <c r="O45" s="61"/>
      <c r="P45" s="61"/>
    </row>
    <row r="46" spans="1:16" x14ac:dyDescent="0.2">
      <c r="A46" s="61" t="s">
        <v>95</v>
      </c>
      <c r="B46" s="61" t="str">
        <f t="shared" si="9"/>
        <v>11</v>
      </c>
      <c r="C46" s="61" t="e">
        <f>+MID(VLOOKUP(A46,#REF!,2,0),5,LEN(VLOOKUP(A46,#REF!,2,0))-5)</f>
        <v>#REF!</v>
      </c>
      <c r="D46" s="61" t="s">
        <v>24</v>
      </c>
      <c r="E46" s="61" t="e">
        <f>+VLOOKUP(A46,#REF!,3,0)</f>
        <v>#REF!</v>
      </c>
      <c r="F46" s="61" t="e">
        <f>+VLOOKUP(A46,#REF!,10,0)</f>
        <v>#REF!</v>
      </c>
      <c r="G46" s="61" t="e">
        <f>+VLOOKUP(A46,#REF!,13,0)</f>
        <v>#REF!</v>
      </c>
      <c r="H46" s="63" t="e">
        <f t="shared" si="3"/>
        <v>#REF!</v>
      </c>
      <c r="I46" s="61" t="e">
        <f t="shared" si="8"/>
        <v>#REF!</v>
      </c>
      <c r="J46" s="61" t="s">
        <v>96</v>
      </c>
      <c r="K46" s="61" t="e">
        <f>+IF(ISBLANK(VLOOKUP(A46,#REF!,5,0)),"",VLOOKUP(A46,#REF!,5,0))</f>
        <v>#REF!</v>
      </c>
      <c r="L46" s="61" t="e">
        <f>+IF(ISBLANK(VLOOKUP(A46,#REF!,9,0)),"",VLOOKUP(A46,#REF!,9,0))</f>
        <v>#REF!</v>
      </c>
      <c r="M46" s="61" t="e">
        <f t="shared" si="5"/>
        <v>#REF!</v>
      </c>
      <c r="N46" s="61" t="e">
        <f t="shared" si="4"/>
        <v>#REF!</v>
      </c>
      <c r="O46" s="61"/>
      <c r="P46" s="61"/>
    </row>
    <row r="47" spans="1:16" x14ac:dyDescent="0.2">
      <c r="A47" s="61" t="s">
        <v>97</v>
      </c>
      <c r="B47" s="61" t="str">
        <f t="shared" si="9"/>
        <v>11</v>
      </c>
      <c r="C47" s="61" t="e">
        <f>+MID(VLOOKUP(A47,#REF!,2,0),5,LEN(VLOOKUP(A47,#REF!,2,0))-5)</f>
        <v>#REF!</v>
      </c>
      <c r="D47" s="61" t="s">
        <v>24</v>
      </c>
      <c r="E47" s="61" t="e">
        <f>+VLOOKUP(A47,#REF!,3,0)</f>
        <v>#REF!</v>
      </c>
      <c r="F47" s="61" t="e">
        <f>+VLOOKUP(A47,#REF!,10,0)</f>
        <v>#REF!</v>
      </c>
      <c r="G47" s="61" t="e">
        <f>+VLOOKUP(A47,#REF!,13,0)</f>
        <v>#REF!</v>
      </c>
      <c r="H47" s="63" t="e">
        <f t="shared" si="3"/>
        <v>#REF!</v>
      </c>
      <c r="I47" s="61" t="e">
        <f t="shared" si="8"/>
        <v>#REF!</v>
      </c>
      <c r="J47" s="61" t="s">
        <v>96</v>
      </c>
      <c r="K47" s="61" t="e">
        <f>+IF(ISBLANK(VLOOKUP(A47,#REF!,5,0)),"",VLOOKUP(A47,#REF!,5,0))</f>
        <v>#REF!</v>
      </c>
      <c r="L47" s="61" t="e">
        <f>+IF(ISBLANK(VLOOKUP(A47,#REF!,9,0)),"",VLOOKUP(A47,#REF!,9,0))</f>
        <v>#REF!</v>
      </c>
      <c r="M47" s="61" t="e">
        <f t="shared" si="5"/>
        <v>#REF!</v>
      </c>
      <c r="N47" s="61" t="e">
        <f t="shared" si="4"/>
        <v>#REF!</v>
      </c>
      <c r="O47" s="61"/>
      <c r="P47" s="61"/>
    </row>
    <row r="48" spans="1:16" x14ac:dyDescent="0.2">
      <c r="A48" s="61" t="s">
        <v>98</v>
      </c>
      <c r="B48" s="61" t="str">
        <f t="shared" si="9"/>
        <v>11</v>
      </c>
      <c r="C48" s="61" t="e">
        <f>+MID(VLOOKUP(A48,#REF!,2,0),5,LEN(VLOOKUP(A48,#REF!,2,0))-5)</f>
        <v>#REF!</v>
      </c>
      <c r="D48" s="61" t="s">
        <v>24</v>
      </c>
      <c r="E48" s="61" t="e">
        <f>+VLOOKUP(A48,#REF!,3,0)</f>
        <v>#REF!</v>
      </c>
      <c r="F48" s="61" t="e">
        <f>+VLOOKUP(A48,#REF!,10,0)</f>
        <v>#REF!</v>
      </c>
      <c r="G48" s="61" t="e">
        <f>+VLOOKUP(A48,#REF!,13,0)</f>
        <v>#REF!</v>
      </c>
      <c r="H48" s="63" t="e">
        <f t="shared" si="3"/>
        <v>#REF!</v>
      </c>
      <c r="I48" s="61" t="e">
        <f t="shared" si="8"/>
        <v>#REF!</v>
      </c>
      <c r="J48" s="61" t="s">
        <v>96</v>
      </c>
      <c r="K48" s="61" t="e">
        <f>+IF(ISBLANK(VLOOKUP(A48,#REF!,5,0)),"",VLOOKUP(A48,#REF!,5,0))</f>
        <v>#REF!</v>
      </c>
      <c r="L48" s="61" t="e">
        <f>+IF(ISBLANK(VLOOKUP(A48,#REF!,9,0)),"",VLOOKUP(A48,#REF!,9,0))</f>
        <v>#REF!</v>
      </c>
      <c r="M48" s="61" t="e">
        <f t="shared" si="5"/>
        <v>#REF!</v>
      </c>
      <c r="N48" s="61" t="e">
        <f t="shared" si="4"/>
        <v>#REF!</v>
      </c>
      <c r="O48" s="61"/>
      <c r="P48" s="61"/>
    </row>
    <row r="49" spans="1:16" x14ac:dyDescent="0.2">
      <c r="A49" s="61" t="s">
        <v>99</v>
      </c>
      <c r="B49" s="61" t="str">
        <f t="shared" si="9"/>
        <v>11</v>
      </c>
      <c r="C49" s="61" t="e">
        <f>+MID(VLOOKUP(A49,#REF!,2,0),5,LEN(VLOOKUP(A49,#REF!,2,0))-5)</f>
        <v>#REF!</v>
      </c>
      <c r="D49" s="61" t="s">
        <v>24</v>
      </c>
      <c r="E49" s="61" t="e">
        <f>+VLOOKUP(A49,#REF!,3,0)</f>
        <v>#REF!</v>
      </c>
      <c r="F49" s="61" t="e">
        <f>+VLOOKUP(A49,#REF!,10,0)</f>
        <v>#REF!</v>
      </c>
      <c r="G49" s="61" t="e">
        <f>+VLOOKUP(A49,#REF!,13,0)</f>
        <v>#REF!</v>
      </c>
      <c r="H49" s="63" t="e">
        <f t="shared" si="3"/>
        <v>#REF!</v>
      </c>
      <c r="I49" s="61" t="e">
        <f t="shared" si="8"/>
        <v>#REF!</v>
      </c>
      <c r="J49" s="61" t="s">
        <v>96</v>
      </c>
      <c r="K49" s="61" t="e">
        <f>+IF(ISBLANK(VLOOKUP(A49,#REF!,5,0)),"",VLOOKUP(A49,#REF!,5,0))</f>
        <v>#REF!</v>
      </c>
      <c r="L49" s="61" t="e">
        <f>+IF(ISBLANK(VLOOKUP(A49,#REF!,9,0)),"",VLOOKUP(A49,#REF!,9,0))</f>
        <v>#REF!</v>
      </c>
      <c r="M49" s="61" t="e">
        <f t="shared" si="5"/>
        <v>#REF!</v>
      </c>
      <c r="N49" s="61" t="e">
        <f t="shared" si="4"/>
        <v>#REF!</v>
      </c>
      <c r="O49" s="61"/>
      <c r="P49" s="61"/>
    </row>
    <row r="50" spans="1:16" x14ac:dyDescent="0.2">
      <c r="A50" s="61" t="s">
        <v>100</v>
      </c>
      <c r="B50" s="61" t="str">
        <f t="shared" si="9"/>
        <v>12</v>
      </c>
      <c r="C50" s="61" t="e">
        <f>+MID(VLOOKUP(A50,#REF!,2,0),5,LEN(VLOOKUP(A50,#REF!,2,0))-5)</f>
        <v>#REF!</v>
      </c>
      <c r="D50" s="61" t="s">
        <v>24</v>
      </c>
      <c r="E50" s="61" t="e">
        <f>+VLOOKUP(A50,#REF!,3,0)</f>
        <v>#REF!</v>
      </c>
      <c r="F50" s="61" t="e">
        <f>+VLOOKUP(A50,#REF!,10,0)</f>
        <v>#REF!</v>
      </c>
      <c r="G50" s="61" t="e">
        <f>+VLOOKUP(A50,#REF!,13,0)</f>
        <v>#REF!</v>
      </c>
      <c r="H50" s="63" t="e">
        <f t="shared" si="3"/>
        <v>#REF!</v>
      </c>
      <c r="I50" s="61" t="e">
        <f t="shared" si="8"/>
        <v>#REF!</v>
      </c>
      <c r="J50" s="61" t="s">
        <v>101</v>
      </c>
      <c r="K50" s="61" t="e">
        <f>+IF(ISBLANK(VLOOKUP(A50,#REF!,5,0)),"",VLOOKUP(A50,#REF!,5,0))</f>
        <v>#REF!</v>
      </c>
      <c r="L50" s="61" t="e">
        <f>+IF(ISBLANK(VLOOKUP(A50,#REF!,9,0)),"",VLOOKUP(A50,#REF!,9,0))</f>
        <v>#REF!</v>
      </c>
      <c r="M50" s="61" t="e">
        <f t="shared" si="5"/>
        <v>#REF!</v>
      </c>
      <c r="N50" s="61" t="e">
        <f t="shared" si="4"/>
        <v>#REF!</v>
      </c>
      <c r="O50" s="61"/>
      <c r="P50" s="61"/>
    </row>
    <row r="51" spans="1:16" x14ac:dyDescent="0.2">
      <c r="A51" s="61" t="s">
        <v>102</v>
      </c>
      <c r="B51" s="61" t="str">
        <f t="shared" si="9"/>
        <v>12</v>
      </c>
      <c r="C51" s="61" t="e">
        <f>+MID(VLOOKUP(A51,#REF!,2,0),6,LEN(VLOOKUP(A51,#REF!,2,0))-6)</f>
        <v>#REF!</v>
      </c>
      <c r="D51" s="61" t="s">
        <v>24</v>
      </c>
      <c r="E51" s="61" t="e">
        <f>+VLOOKUP(A51,#REF!,3,0)</f>
        <v>#REF!</v>
      </c>
      <c r="F51" s="61" t="e">
        <f>+VLOOKUP(A51,#REF!,10,0)</f>
        <v>#REF!</v>
      </c>
      <c r="G51" s="61" t="e">
        <f>+VLOOKUP(A51,#REF!,13,0)</f>
        <v>#REF!</v>
      </c>
      <c r="H51" s="63" t="e">
        <f t="shared" si="3"/>
        <v>#REF!</v>
      </c>
      <c r="I51" s="61" t="e">
        <f t="shared" si="8"/>
        <v>#REF!</v>
      </c>
      <c r="J51" s="61" t="s">
        <v>101</v>
      </c>
      <c r="K51" s="61" t="e">
        <f>+IF(ISBLANK(VLOOKUP(A51,#REF!,5,0)),"",VLOOKUP(A51,#REF!,5,0))</f>
        <v>#REF!</v>
      </c>
      <c r="L51" s="61" t="e">
        <f>+IF(ISBLANK(VLOOKUP(A51,#REF!,9,0)),"",VLOOKUP(A51,#REF!,9,0))</f>
        <v>#REF!</v>
      </c>
      <c r="M51" s="61" t="e">
        <f t="shared" si="5"/>
        <v>#REF!</v>
      </c>
      <c r="N51" s="61" t="e">
        <f t="shared" si="4"/>
        <v>#REF!</v>
      </c>
      <c r="O51" s="61"/>
      <c r="P51" s="61"/>
    </row>
    <row r="52" spans="1:16" x14ac:dyDescent="0.2">
      <c r="A52" s="61" t="s">
        <v>103</v>
      </c>
      <c r="B52" s="61" t="str">
        <f t="shared" si="9"/>
        <v>12</v>
      </c>
      <c r="C52" s="61" t="e">
        <f>+MID(VLOOKUP(A52,#REF!,2,0),6,LEN(VLOOKUP(A52,#REF!,2,0))-6)</f>
        <v>#REF!</v>
      </c>
      <c r="D52" s="61" t="s">
        <v>24</v>
      </c>
      <c r="E52" s="61" t="e">
        <f>+VLOOKUP(A52,#REF!,3,0)</f>
        <v>#REF!</v>
      </c>
      <c r="F52" s="61" t="e">
        <f>+VLOOKUP(A52,#REF!,10,0)</f>
        <v>#REF!</v>
      </c>
      <c r="G52" s="61" t="e">
        <f>+VLOOKUP(A52,#REF!,13,0)</f>
        <v>#REF!</v>
      </c>
      <c r="H52" s="63" t="e">
        <f t="shared" si="3"/>
        <v>#REF!</v>
      </c>
      <c r="I52" s="61" t="e">
        <f t="shared" si="8"/>
        <v>#REF!</v>
      </c>
      <c r="J52" s="61" t="s">
        <v>101</v>
      </c>
      <c r="K52" s="61" t="e">
        <f>+IF(ISBLANK(VLOOKUP(A52,#REF!,5,0)),"",VLOOKUP(A52,#REF!,5,0))</f>
        <v>#REF!</v>
      </c>
      <c r="L52" s="61" t="e">
        <f>+IF(ISBLANK(VLOOKUP(A52,#REF!,9,0)),"",VLOOKUP(A52,#REF!,9,0))</f>
        <v>#REF!</v>
      </c>
      <c r="M52" s="61" t="e">
        <f t="shared" si="5"/>
        <v>#REF!</v>
      </c>
      <c r="N52" s="61" t="e">
        <f t="shared" si="4"/>
        <v>#REF!</v>
      </c>
      <c r="O52" s="61"/>
      <c r="P52" s="61"/>
    </row>
    <row r="53" spans="1:16" x14ac:dyDescent="0.2">
      <c r="A53" s="61" t="s">
        <v>104</v>
      </c>
      <c r="B53" s="61" t="str">
        <f t="shared" si="9"/>
        <v>12</v>
      </c>
      <c r="C53" s="61" t="e">
        <f>+MID(VLOOKUP(A53,#REF!,2,0),6,LEN(VLOOKUP(A53,#REF!,2,0))-6)</f>
        <v>#REF!</v>
      </c>
      <c r="D53" s="61" t="s">
        <v>24</v>
      </c>
      <c r="E53" s="61" t="e">
        <f>+VLOOKUP(A53,#REF!,3,0)</f>
        <v>#REF!</v>
      </c>
      <c r="F53" s="61" t="e">
        <f>+VLOOKUP(A53,#REF!,10,0)</f>
        <v>#REF!</v>
      </c>
      <c r="G53" s="61" t="e">
        <f>+VLOOKUP(A53,#REF!,13,0)</f>
        <v>#REF!</v>
      </c>
      <c r="H53" s="63" t="e">
        <f t="shared" ref="H53" si="10">+_xlfn.RANK.EQ(G53,$G$2:$G$82,1)</f>
        <v>#REF!</v>
      </c>
      <c r="I53" s="61" t="e">
        <f t="shared" si="8"/>
        <v>#REF!</v>
      </c>
      <c r="J53" s="61" t="s">
        <v>101</v>
      </c>
      <c r="K53" s="61" t="e">
        <f>+IF(ISBLANK(VLOOKUP(A53,#REF!,5,0)),"",VLOOKUP(A53,#REF!,5,0))</f>
        <v>#REF!</v>
      </c>
      <c r="L53" s="61" t="e">
        <f>+IF(ISBLANK(VLOOKUP(A53,#REF!,9,0)),"",VLOOKUP(A53,#REF!,9,0))</f>
        <v>#REF!</v>
      </c>
      <c r="M53" s="61" t="e">
        <f t="shared" si="5"/>
        <v>#REF!</v>
      </c>
      <c r="N53" s="61" t="e">
        <f t="shared" ref="N53" si="11">+AVERAGEIF($D$2:$D$82,D53,$M$2:$M$82)</f>
        <v>#REF!</v>
      </c>
      <c r="O53" s="61"/>
      <c r="P53" s="61"/>
    </row>
    <row r="54" spans="1:16" x14ac:dyDescent="0.2">
      <c r="A54" s="61" t="s">
        <v>105</v>
      </c>
      <c r="B54" s="61" t="str">
        <f t="shared" si="9"/>
        <v>12</v>
      </c>
      <c r="C54" s="61" t="e">
        <f>+MID(VLOOKUP(A54,#REF!,2,0),6,LEN(VLOOKUP(A54,#REF!,2,0))-6)</f>
        <v>#REF!</v>
      </c>
      <c r="D54" s="61" t="s">
        <v>24</v>
      </c>
      <c r="E54" s="61" t="e">
        <f>+VLOOKUP(A54,#REF!,3,0)</f>
        <v>#REF!</v>
      </c>
      <c r="F54" s="61" t="e">
        <f>+VLOOKUP(A54,#REF!,10,0)</f>
        <v>#REF!</v>
      </c>
      <c r="G54" s="61" t="e">
        <f>+VLOOKUP(A54,#REF!,13,0)</f>
        <v>#REF!</v>
      </c>
      <c r="H54" s="63" t="e">
        <f t="shared" ref="H54" si="12">+_xlfn.RANK.EQ(G54,$G$2:$G$82,1)</f>
        <v>#REF!</v>
      </c>
      <c r="I54" s="61" t="e">
        <f t="shared" si="8"/>
        <v>#REF!</v>
      </c>
      <c r="J54" s="61" t="s">
        <v>101</v>
      </c>
      <c r="K54" s="61" t="e">
        <f>+IF(ISBLANK(VLOOKUP(A54,#REF!,5,0)),"",VLOOKUP(A54,#REF!,5,0))</f>
        <v>#REF!</v>
      </c>
      <c r="L54" s="61" t="e">
        <f>+IF(ISBLANK(VLOOKUP(A54,#REF!,9,0)),"",VLOOKUP(A54,#REF!,9,0))</f>
        <v>#REF!</v>
      </c>
      <c r="M54" s="61" t="e">
        <f t="shared" si="5"/>
        <v>#REF!</v>
      </c>
      <c r="N54" s="61" t="e">
        <f t="shared" ref="N54" si="13">+AVERAGEIF($D$2:$D$82,D54,$M$2:$M$82)</f>
        <v>#REF!</v>
      </c>
      <c r="O54" s="61"/>
      <c r="P54" s="61"/>
    </row>
    <row r="55" spans="1:16" ht="12.75" customHeight="1" x14ac:dyDescent="0.2">
      <c r="A55" s="61" t="s">
        <v>106</v>
      </c>
      <c r="B55" s="61" t="str">
        <f t="shared" si="9"/>
        <v>13</v>
      </c>
      <c r="C55" s="61" t="e">
        <f>+MID(VLOOKUP(A55,#REF!,2,0),6,LEN(VLOOKUP(A55,#REF!,2,0))-6)</f>
        <v>#REF!</v>
      </c>
      <c r="D55" s="61" t="s">
        <v>107</v>
      </c>
      <c r="E55" s="61" t="e">
        <f>+VLOOKUP(A55,#REF!,3,0)</f>
        <v>#REF!</v>
      </c>
      <c r="F55" s="61" t="e">
        <f>+VLOOKUP(A55,#REF!,10,0)</f>
        <v>#REF!</v>
      </c>
      <c r="G55" s="61" t="e">
        <f>+VLOOKUP(A55,#REF!,13,0)</f>
        <v>#REF!</v>
      </c>
      <c r="H55" s="63" t="e">
        <f t="shared" si="3"/>
        <v>#REF!</v>
      </c>
      <c r="I55" s="61" t="e">
        <f t="shared" si="8"/>
        <v>#REF!</v>
      </c>
      <c r="J55" s="61" t="s">
        <v>108</v>
      </c>
      <c r="K55" s="61" t="e">
        <f>+IF(ISBLANK(VLOOKUP(A55,#REF!,5,0)),"",VLOOKUP(A55,#REF!,5,0))</f>
        <v>#REF!</v>
      </c>
      <c r="L55" s="61" t="e">
        <f>+IF(ISBLANK(VLOOKUP(A55,#REF!,9,0)),"",VLOOKUP(A55,#REF!,9,0))</f>
        <v>#REF!</v>
      </c>
      <c r="M55" s="61" t="e">
        <f t="shared" si="5"/>
        <v>#REF!</v>
      </c>
      <c r="N55" s="61" t="e">
        <f>+AVERAGEIF($D$2:$D$82,D55,$M$2:$M$82)</f>
        <v>#REF!</v>
      </c>
      <c r="O55" s="61"/>
      <c r="P55" s="61"/>
    </row>
    <row r="56" spans="1:16" ht="12.75" customHeight="1" x14ac:dyDescent="0.2">
      <c r="A56" s="61" t="s">
        <v>109</v>
      </c>
      <c r="B56" s="61" t="str">
        <f t="shared" si="9"/>
        <v>13</v>
      </c>
      <c r="C56" s="61" t="e">
        <f>+MID(VLOOKUP(A56,#REF!,2,0),6,LEN(VLOOKUP(A56,#REF!,2,0))-6)</f>
        <v>#REF!</v>
      </c>
      <c r="D56" s="61" t="s">
        <v>107</v>
      </c>
      <c r="E56" s="61" t="e">
        <f>+VLOOKUP(A56,#REF!,3,0)</f>
        <v>#REF!</v>
      </c>
      <c r="F56" s="61" t="e">
        <f>+VLOOKUP(A56,#REF!,10,0)</f>
        <v>#REF!</v>
      </c>
      <c r="G56" s="61" t="e">
        <f>+VLOOKUP(A56,#REF!,13,0)</f>
        <v>#REF!</v>
      </c>
      <c r="H56" s="63" t="e">
        <f t="shared" si="3"/>
        <v>#REF!</v>
      </c>
      <c r="I56" s="61" t="e">
        <f t="shared" si="8"/>
        <v>#REF!</v>
      </c>
      <c r="J56" s="61" t="s">
        <v>108</v>
      </c>
      <c r="K56" s="61" t="e">
        <f>+IF(ISBLANK(VLOOKUP(A56,#REF!,5,0)),"",VLOOKUP(A56,#REF!,5,0))</f>
        <v>#REF!</v>
      </c>
      <c r="L56" s="61" t="e">
        <f>+IF(ISBLANK(VLOOKUP(A56,#REF!,9,0)),"",VLOOKUP(A56,#REF!,9,0))</f>
        <v>#REF!</v>
      </c>
      <c r="M56" s="61" t="e">
        <f t="shared" si="5"/>
        <v>#REF!</v>
      </c>
      <c r="N56" s="61" t="e">
        <f t="shared" si="4"/>
        <v>#REF!</v>
      </c>
      <c r="O56" s="61"/>
      <c r="P56" s="61"/>
    </row>
    <row r="57" spans="1:16" ht="12.75" customHeight="1" x14ac:dyDescent="0.2">
      <c r="A57" s="61" t="s">
        <v>110</v>
      </c>
      <c r="B57" s="61" t="str">
        <f t="shared" si="9"/>
        <v>13</v>
      </c>
      <c r="C57" s="61" t="e">
        <f>+MID(VLOOKUP(A57,#REF!,2,0),6,LEN(VLOOKUP(A57,#REF!,2,0))-6)</f>
        <v>#REF!</v>
      </c>
      <c r="D57" s="61" t="s">
        <v>107</v>
      </c>
      <c r="E57" s="61" t="e">
        <f>+VLOOKUP(A57,#REF!,3,0)</f>
        <v>#REF!</v>
      </c>
      <c r="F57" s="61" t="e">
        <f>+VLOOKUP(A57,#REF!,10,0)</f>
        <v>#REF!</v>
      </c>
      <c r="G57" s="61" t="e">
        <f>+VLOOKUP(A57,#REF!,13,0)</f>
        <v>#REF!</v>
      </c>
      <c r="H57" s="63" t="e">
        <f t="shared" si="3"/>
        <v>#REF!</v>
      </c>
      <c r="I57" s="61" t="e">
        <f t="shared" si="8"/>
        <v>#REF!</v>
      </c>
      <c r="J57" s="61" t="s">
        <v>108</v>
      </c>
      <c r="K57" s="61" t="e">
        <f>+IF(ISBLANK(VLOOKUP(A57,#REF!,5,0)),"",VLOOKUP(A57,#REF!,5,0))</f>
        <v>#REF!</v>
      </c>
      <c r="L57" s="61" t="e">
        <f>+IF(ISBLANK(VLOOKUP(A57,#REF!,9,0)),"",VLOOKUP(A57,#REF!,9,0))</f>
        <v>#REF!</v>
      </c>
      <c r="M57" s="61" t="e">
        <f t="shared" si="5"/>
        <v>#REF!</v>
      </c>
      <c r="N57" s="61" t="e">
        <f t="shared" si="4"/>
        <v>#REF!</v>
      </c>
      <c r="O57" s="61"/>
      <c r="P57" s="61"/>
    </row>
    <row r="58" spans="1:16" ht="12.75" customHeight="1" x14ac:dyDescent="0.2">
      <c r="A58" s="61" t="s">
        <v>111</v>
      </c>
      <c r="B58" s="61" t="str">
        <f t="shared" si="9"/>
        <v>13</v>
      </c>
      <c r="C58" s="61" t="e">
        <f>+MID(VLOOKUP(A58,#REF!,2,0),6,LEN(VLOOKUP(A58,#REF!,2,0))-6)</f>
        <v>#REF!</v>
      </c>
      <c r="D58" s="61" t="s">
        <v>107</v>
      </c>
      <c r="E58" s="61" t="e">
        <f>+VLOOKUP(A58,#REF!,3,0)</f>
        <v>#REF!</v>
      </c>
      <c r="F58" s="61" t="e">
        <f>+VLOOKUP(A58,#REF!,10,0)</f>
        <v>#REF!</v>
      </c>
      <c r="G58" s="61" t="e">
        <f>+VLOOKUP(A58,#REF!,13,0)</f>
        <v>#REF!</v>
      </c>
      <c r="H58" s="63" t="e">
        <f t="shared" si="3"/>
        <v>#REF!</v>
      </c>
      <c r="I58" s="61" t="e">
        <f t="shared" si="8"/>
        <v>#REF!</v>
      </c>
      <c r="J58" s="61" t="s">
        <v>108</v>
      </c>
      <c r="K58" s="61" t="e">
        <f>+IF(ISBLANK(VLOOKUP(A58,#REF!,5,0)),"",VLOOKUP(A58,#REF!,5,0))</f>
        <v>#REF!</v>
      </c>
      <c r="L58" s="61" t="e">
        <f>+IF(ISBLANK(VLOOKUP(A58,#REF!,9,0)),"",VLOOKUP(A58,#REF!,9,0))</f>
        <v>#REF!</v>
      </c>
      <c r="M58" s="61" t="e">
        <f t="shared" si="5"/>
        <v>#REF!</v>
      </c>
      <c r="N58" s="61" t="e">
        <f t="shared" si="4"/>
        <v>#REF!</v>
      </c>
      <c r="O58" s="61"/>
      <c r="P58" s="61"/>
    </row>
    <row r="59" spans="1:16" ht="12.75" customHeight="1" x14ac:dyDescent="0.2">
      <c r="A59" s="61" t="s">
        <v>112</v>
      </c>
      <c r="B59" s="61" t="str">
        <f t="shared" si="9"/>
        <v>14</v>
      </c>
      <c r="C59" s="61" t="e">
        <f>+MID(VLOOKUP(A59,#REF!,2,0),6,LEN(VLOOKUP(A59,#REF!,2,0))-6)</f>
        <v>#REF!</v>
      </c>
      <c r="D59" s="61" t="s">
        <v>107</v>
      </c>
      <c r="E59" s="61" t="e">
        <f>+VLOOKUP(A59,#REF!,3,0)</f>
        <v>#REF!</v>
      </c>
      <c r="F59" s="61" t="e">
        <f>+VLOOKUP(A59,#REF!,10,0)</f>
        <v>#REF!</v>
      </c>
      <c r="G59" s="61" t="e">
        <f>+VLOOKUP(A59,#REF!,13,0)</f>
        <v>#REF!</v>
      </c>
      <c r="H59" s="63" t="e">
        <f t="shared" si="3"/>
        <v>#REF!</v>
      </c>
      <c r="I59" s="61" t="e">
        <f t="shared" si="8"/>
        <v>#REF!</v>
      </c>
      <c r="J59" s="61" t="s">
        <v>113</v>
      </c>
      <c r="K59" s="61" t="e">
        <f>+IF(ISBLANK(VLOOKUP(A59,#REF!,5,0)),"",VLOOKUP(A59,#REF!,5,0))</f>
        <v>#REF!</v>
      </c>
      <c r="L59" s="61" t="e">
        <f>+IF(ISBLANK(VLOOKUP(A59,#REF!,9,0)),"",VLOOKUP(A59,#REF!,9,0))</f>
        <v>#REF!</v>
      </c>
      <c r="M59" s="61" t="e">
        <f t="shared" si="5"/>
        <v>#REF!</v>
      </c>
      <c r="N59" s="61" t="e">
        <f t="shared" si="4"/>
        <v>#REF!</v>
      </c>
      <c r="O59" s="61"/>
      <c r="P59" s="61"/>
    </row>
    <row r="60" spans="1:16" ht="12.75" customHeight="1" x14ac:dyDescent="0.2">
      <c r="A60" s="61" t="s">
        <v>114</v>
      </c>
      <c r="B60" s="61" t="str">
        <f t="shared" si="9"/>
        <v>14</v>
      </c>
      <c r="C60" s="61" t="e">
        <f>+MID(VLOOKUP(A60,#REF!,2,0),6,LEN(VLOOKUP(A60,#REF!,2,0))-6)</f>
        <v>#REF!</v>
      </c>
      <c r="D60" s="61" t="s">
        <v>107</v>
      </c>
      <c r="E60" s="61" t="e">
        <f>+VLOOKUP(A60,#REF!,3,0)</f>
        <v>#REF!</v>
      </c>
      <c r="F60" s="61" t="e">
        <f>+VLOOKUP(A60,#REF!,10,0)</f>
        <v>#REF!</v>
      </c>
      <c r="G60" s="61" t="e">
        <f>+VLOOKUP(A60,#REF!,13,0)</f>
        <v>#REF!</v>
      </c>
      <c r="H60" s="63" t="e">
        <f t="shared" si="3"/>
        <v>#REF!</v>
      </c>
      <c r="I60" s="61" t="e">
        <f t="shared" si="8"/>
        <v>#REF!</v>
      </c>
      <c r="J60" s="61" t="s">
        <v>113</v>
      </c>
      <c r="K60" s="61" t="e">
        <f>+IF(ISBLANK(VLOOKUP(A60,#REF!,5,0)),"",VLOOKUP(A60,#REF!,5,0))</f>
        <v>#REF!</v>
      </c>
      <c r="L60" s="61" t="e">
        <f>+IF(ISBLANK(VLOOKUP(A60,#REF!,9,0)),"",VLOOKUP(A60,#REF!,9,0))</f>
        <v>#REF!</v>
      </c>
      <c r="M60" s="61" t="e">
        <f t="shared" si="5"/>
        <v>#REF!</v>
      </c>
      <c r="N60" s="61" t="e">
        <f t="shared" si="4"/>
        <v>#REF!</v>
      </c>
      <c r="O60" s="61"/>
      <c r="P60" s="61"/>
    </row>
    <row r="61" spans="1:16" ht="12.75" customHeight="1" x14ac:dyDescent="0.2">
      <c r="A61" s="61" t="s">
        <v>115</v>
      </c>
      <c r="B61" s="61" t="str">
        <f t="shared" si="9"/>
        <v>14</v>
      </c>
      <c r="C61" s="61" t="e">
        <f>+MID(VLOOKUP(A61,#REF!,2,0),6,LEN(VLOOKUP(A61,#REF!,2,0))-6)</f>
        <v>#REF!</v>
      </c>
      <c r="D61" s="61" t="s">
        <v>107</v>
      </c>
      <c r="E61" s="61" t="e">
        <f>+VLOOKUP(A61,#REF!,3,0)</f>
        <v>#REF!</v>
      </c>
      <c r="F61" s="61" t="e">
        <f>+VLOOKUP(A61,#REF!,10,0)</f>
        <v>#REF!</v>
      </c>
      <c r="G61" s="61" t="e">
        <f>+VLOOKUP(A61,#REF!,13,0)</f>
        <v>#REF!</v>
      </c>
      <c r="H61" s="63" t="e">
        <f t="shared" si="3"/>
        <v>#REF!</v>
      </c>
      <c r="I61" s="61" t="e">
        <f t="shared" si="8"/>
        <v>#REF!</v>
      </c>
      <c r="J61" s="61" t="s">
        <v>113</v>
      </c>
      <c r="K61" s="61" t="e">
        <f>+IF(ISBLANK(VLOOKUP(A61,#REF!,5,0)),"",VLOOKUP(A61,#REF!,5,0))</f>
        <v>#REF!</v>
      </c>
      <c r="L61" s="61" t="e">
        <f>+IF(ISBLANK(VLOOKUP(A61,#REF!,9,0)),"",VLOOKUP(A61,#REF!,9,0))</f>
        <v>#REF!</v>
      </c>
      <c r="M61" s="61" t="e">
        <f t="shared" si="5"/>
        <v>#REF!</v>
      </c>
      <c r="N61" s="61" t="e">
        <f t="shared" si="4"/>
        <v>#REF!</v>
      </c>
      <c r="O61" s="61"/>
      <c r="P61" s="61"/>
    </row>
    <row r="62" spans="1:16" ht="12.75" customHeight="1" x14ac:dyDescent="0.2">
      <c r="A62" s="61" t="s">
        <v>116</v>
      </c>
      <c r="B62" s="61" t="str">
        <f t="shared" si="9"/>
        <v>14</v>
      </c>
      <c r="C62" s="61" t="e">
        <f>+MID(VLOOKUP(A62,#REF!,2,0),6,LEN(VLOOKUP(A62,#REF!,2,0))-6)</f>
        <v>#REF!</v>
      </c>
      <c r="D62" s="61" t="s">
        <v>107</v>
      </c>
      <c r="E62" s="61" t="e">
        <f>+VLOOKUP(A62,#REF!,3,0)</f>
        <v>#REF!</v>
      </c>
      <c r="F62" s="61" t="e">
        <f>+VLOOKUP(A62,#REF!,10,0)</f>
        <v>#REF!</v>
      </c>
      <c r="G62" s="61" t="e">
        <f>+VLOOKUP(A62,#REF!,13,0)</f>
        <v>#REF!</v>
      </c>
      <c r="H62" s="63" t="e">
        <f t="shared" si="3"/>
        <v>#REF!</v>
      </c>
      <c r="I62" s="61" t="e">
        <f t="shared" si="8"/>
        <v>#REF!</v>
      </c>
      <c r="J62" s="61" t="s">
        <v>113</v>
      </c>
      <c r="K62" s="61" t="e">
        <f>+IF(ISBLANK(VLOOKUP(A62,#REF!,5,0)),"",VLOOKUP(A62,#REF!,5,0))</f>
        <v>#REF!</v>
      </c>
      <c r="L62" s="61" t="e">
        <f>+IF(ISBLANK(VLOOKUP(A62,#REF!,9,0)),"",VLOOKUP(A62,#REF!,9,0))</f>
        <v>#REF!</v>
      </c>
      <c r="M62" s="61" t="e">
        <f t="shared" si="5"/>
        <v>#REF!</v>
      </c>
      <c r="N62" s="61" t="e">
        <f t="shared" si="4"/>
        <v>#REF!</v>
      </c>
      <c r="O62" s="61"/>
      <c r="P62" s="61"/>
    </row>
    <row r="63" spans="1:16" ht="12.75" customHeight="1" x14ac:dyDescent="0.2">
      <c r="A63" s="61" t="s">
        <v>117</v>
      </c>
      <c r="B63" s="61" t="str">
        <f t="shared" si="9"/>
        <v>15</v>
      </c>
      <c r="C63" s="61" t="e">
        <f>+MID(VLOOKUP(A63,#REF!,2,0),6,LEN(VLOOKUP(A63,#REF!,2,0))-6)</f>
        <v>#REF!</v>
      </c>
      <c r="D63" s="61" t="s">
        <v>107</v>
      </c>
      <c r="E63" s="61" t="e">
        <f>+VLOOKUP(A63,#REF!,3,0)</f>
        <v>#REF!</v>
      </c>
      <c r="F63" s="61" t="e">
        <f>+VLOOKUP(A63,#REF!,10,0)</f>
        <v>#REF!</v>
      </c>
      <c r="G63" s="61" t="e">
        <f>+VLOOKUP(A63,#REF!,13,0)</f>
        <v>#REF!</v>
      </c>
      <c r="H63" s="63" t="e">
        <f t="shared" si="3"/>
        <v>#REF!</v>
      </c>
      <c r="I63" s="61" t="e">
        <f t="shared" si="8"/>
        <v>#REF!</v>
      </c>
      <c r="J63" s="61" t="s">
        <v>118</v>
      </c>
      <c r="K63" s="61" t="e">
        <f>+IF(ISBLANK(VLOOKUP(A63,#REF!,5,0)),"",VLOOKUP(A63,#REF!,5,0))</f>
        <v>#REF!</v>
      </c>
      <c r="L63" s="61" t="e">
        <f>+IF(ISBLANK(VLOOKUP(A63,#REF!,9,0)),"",VLOOKUP(A63,#REF!,9,0))</f>
        <v>#REF!</v>
      </c>
      <c r="M63" s="61" t="e">
        <f t="shared" si="5"/>
        <v>#REF!</v>
      </c>
      <c r="N63" s="61" t="e">
        <f t="shared" si="4"/>
        <v>#REF!</v>
      </c>
      <c r="O63" s="61"/>
      <c r="P63" s="61"/>
    </row>
    <row r="64" spans="1:16" x14ac:dyDescent="0.2">
      <c r="A64" s="61" t="s">
        <v>119</v>
      </c>
      <c r="B64" s="61" t="str">
        <f t="shared" si="9"/>
        <v>15</v>
      </c>
      <c r="C64" s="61" t="e">
        <f>+MID(VLOOKUP(A64,#REF!,2,0),6,LEN(VLOOKUP(A64,#REF!,2,0))-6)</f>
        <v>#REF!</v>
      </c>
      <c r="D64" s="61" t="s">
        <v>107</v>
      </c>
      <c r="E64" s="61" t="e">
        <f>+VLOOKUP(A64,#REF!,3,0)</f>
        <v>#REF!</v>
      </c>
      <c r="F64" s="61" t="e">
        <f>+VLOOKUP(A64,#REF!,10,0)</f>
        <v>#REF!</v>
      </c>
      <c r="G64" s="61" t="e">
        <f>+VLOOKUP(A64,#REF!,13,0)</f>
        <v>#REF!</v>
      </c>
      <c r="H64" s="63" t="e">
        <f t="shared" si="3"/>
        <v>#REF!</v>
      </c>
      <c r="I64" s="61" t="e">
        <f t="shared" si="8"/>
        <v>#REF!</v>
      </c>
      <c r="J64" s="61" t="s">
        <v>118</v>
      </c>
      <c r="K64" s="61" t="e">
        <f>+IF(ISBLANK(VLOOKUP(A64,#REF!,5,0)),"",VLOOKUP(A64,#REF!,5,0))</f>
        <v>#REF!</v>
      </c>
      <c r="L64" s="61" t="e">
        <f>+IF(ISBLANK(VLOOKUP(A64,#REF!,9,0)),"",VLOOKUP(A64,#REF!,9,0))</f>
        <v>#REF!</v>
      </c>
      <c r="M64" s="61" t="e">
        <f t="shared" si="5"/>
        <v>#REF!</v>
      </c>
      <c r="N64" s="61" t="e">
        <f t="shared" si="4"/>
        <v>#REF!</v>
      </c>
      <c r="O64" s="61"/>
      <c r="P64" s="61"/>
    </row>
    <row r="65" spans="1:16" x14ac:dyDescent="0.2">
      <c r="A65" s="61" t="s">
        <v>120</v>
      </c>
      <c r="B65" s="61" t="str">
        <f t="shared" si="9"/>
        <v>15</v>
      </c>
      <c r="C65" s="61" t="e">
        <f>+MID(VLOOKUP(A65,#REF!,2,0),6,LEN(VLOOKUP(A65,#REF!,2,0))-6)</f>
        <v>#REF!</v>
      </c>
      <c r="D65" s="61" t="s">
        <v>107</v>
      </c>
      <c r="E65" s="61" t="e">
        <f>+VLOOKUP(A65,#REF!,3,0)</f>
        <v>#REF!</v>
      </c>
      <c r="F65" s="61" t="e">
        <f>+VLOOKUP(A65,#REF!,10,0)</f>
        <v>#REF!</v>
      </c>
      <c r="G65" s="61" t="e">
        <f>+VLOOKUP(A65,#REF!,13,0)</f>
        <v>#REF!</v>
      </c>
      <c r="H65" s="63" t="e">
        <f t="shared" si="3"/>
        <v>#REF!</v>
      </c>
      <c r="I65" s="61" t="e">
        <f t="shared" si="8"/>
        <v>#REF!</v>
      </c>
      <c r="J65" s="61" t="s">
        <v>118</v>
      </c>
      <c r="K65" s="61" t="e">
        <f>+IF(ISBLANK(VLOOKUP(A65,#REF!,5,0)),"",VLOOKUP(A65,#REF!,5,0))</f>
        <v>#REF!</v>
      </c>
      <c r="L65" s="61" t="e">
        <f>+IF(ISBLANK(VLOOKUP(A65,#REF!,9,0)),"",VLOOKUP(A65,#REF!,9,0))</f>
        <v>#REF!</v>
      </c>
      <c r="M65" s="61" t="e">
        <f t="shared" si="5"/>
        <v>#REF!</v>
      </c>
      <c r="N65" s="61" t="e">
        <f t="shared" si="4"/>
        <v>#REF!</v>
      </c>
      <c r="O65" s="61"/>
      <c r="P65" s="61"/>
    </row>
    <row r="66" spans="1:16" x14ac:dyDescent="0.2">
      <c r="A66" s="61" t="s">
        <v>121</v>
      </c>
      <c r="B66" s="61" t="str">
        <f t="shared" si="9"/>
        <v>15</v>
      </c>
      <c r="C66" s="61" t="e">
        <f>+MID(VLOOKUP(A66,#REF!,2,0),6,LEN(VLOOKUP(A66,#REF!,2,0))-6)</f>
        <v>#REF!</v>
      </c>
      <c r="D66" s="61" t="s">
        <v>107</v>
      </c>
      <c r="E66" s="61" t="e">
        <f>+VLOOKUP(A66,#REF!,3,0)</f>
        <v>#REF!</v>
      </c>
      <c r="F66" s="61" t="e">
        <f>+VLOOKUP(A66,#REF!,10,0)</f>
        <v>#REF!</v>
      </c>
      <c r="G66" s="61" t="e">
        <f>+VLOOKUP(A66,#REF!,13,0)</f>
        <v>#REF!</v>
      </c>
      <c r="H66" s="63" t="e">
        <f t="shared" si="3"/>
        <v>#REF!</v>
      </c>
      <c r="I66" s="61" t="e">
        <f t="shared" ref="I66:I82" si="14">+IF(F66=$F$2,$P$4,IF(F66=$F$3,$P$2,$P$3))</f>
        <v>#REF!</v>
      </c>
      <c r="J66" s="61" t="s">
        <v>118</v>
      </c>
      <c r="K66" s="61" t="e">
        <f>+IF(ISBLANK(VLOOKUP(A66,#REF!,5,0)),"",VLOOKUP(A66,#REF!,5,0))</f>
        <v>#REF!</v>
      </c>
      <c r="L66" s="61" t="e">
        <f>+IF(ISBLANK(VLOOKUP(A66,#REF!,9,0)),"",VLOOKUP(A66,#REF!,9,0))</f>
        <v>#REF!</v>
      </c>
      <c r="M66" s="61" t="e">
        <f t="shared" si="5"/>
        <v>#REF!</v>
      </c>
      <c r="N66" s="61" t="e">
        <f t="shared" si="4"/>
        <v>#REF!</v>
      </c>
      <c r="O66" s="61"/>
      <c r="P66" s="61"/>
    </row>
    <row r="67" spans="1:16" x14ac:dyDescent="0.2">
      <c r="A67" s="61" t="s">
        <v>122</v>
      </c>
      <c r="B67" s="61" t="str">
        <f t="shared" si="9"/>
        <v>15</v>
      </c>
      <c r="C67" s="61" t="e">
        <f>+MID(VLOOKUP(A67,#REF!,2,0),6,LEN(VLOOKUP(A67,#REF!,2,0))-6)</f>
        <v>#REF!</v>
      </c>
      <c r="D67" s="61" t="s">
        <v>107</v>
      </c>
      <c r="E67" s="61" t="e">
        <f>+VLOOKUP(A67,#REF!,3,0)</f>
        <v>#REF!</v>
      </c>
      <c r="F67" s="61" t="e">
        <f>+VLOOKUP(A67,#REF!,10,0)</f>
        <v>#REF!</v>
      </c>
      <c r="G67" s="61" t="e">
        <f>+VLOOKUP(A67,#REF!,13,0)</f>
        <v>#REF!</v>
      </c>
      <c r="H67" s="63" t="e">
        <f t="shared" si="3"/>
        <v>#REF!</v>
      </c>
      <c r="I67" s="61" t="e">
        <f t="shared" si="14"/>
        <v>#REF!</v>
      </c>
      <c r="J67" s="61" t="s">
        <v>118</v>
      </c>
      <c r="K67" s="61" t="e">
        <f>+IF(ISBLANK(VLOOKUP(A67,#REF!,5,0)),"",VLOOKUP(A67,#REF!,5,0))</f>
        <v>#REF!</v>
      </c>
      <c r="L67" s="61" t="e">
        <f>+IF(ISBLANK(VLOOKUP(A67,#REF!,9,0)),"",VLOOKUP(A67,#REF!,9,0))</f>
        <v>#REF!</v>
      </c>
      <c r="M67" s="61" t="e">
        <f t="shared" si="5"/>
        <v>#REF!</v>
      </c>
      <c r="N67" s="61" t="e">
        <f t="shared" si="4"/>
        <v>#REF!</v>
      </c>
      <c r="O67" s="61"/>
      <c r="P67" s="61"/>
    </row>
    <row r="68" spans="1:16" x14ac:dyDescent="0.2">
      <c r="A68" s="61" t="s">
        <v>123</v>
      </c>
      <c r="B68" s="61" t="str">
        <f t="shared" si="9"/>
        <v>15</v>
      </c>
      <c r="C68" s="61" t="e">
        <f>+MID(VLOOKUP(A68,#REF!,2,0),6,LEN(VLOOKUP(A68,#REF!,2,0))-6)</f>
        <v>#REF!</v>
      </c>
      <c r="D68" s="61" t="s">
        <v>107</v>
      </c>
      <c r="E68" s="61" t="e">
        <f>+VLOOKUP(A68,#REF!,3,0)</f>
        <v>#REF!</v>
      </c>
      <c r="F68" s="61" t="e">
        <f>+VLOOKUP(A68,#REF!,10,0)</f>
        <v>#REF!</v>
      </c>
      <c r="G68" s="61" t="e">
        <f>+VLOOKUP(A68,#REF!,13,0)</f>
        <v>#REF!</v>
      </c>
      <c r="H68" s="63" t="e">
        <f t="shared" si="3"/>
        <v>#REF!</v>
      </c>
      <c r="I68" s="61" t="e">
        <f t="shared" si="14"/>
        <v>#REF!</v>
      </c>
      <c r="J68" s="61" t="s">
        <v>118</v>
      </c>
      <c r="K68" s="61" t="e">
        <f>+IF(ISBLANK(VLOOKUP(A68,#REF!,5,0)),"",VLOOKUP(A68,#REF!,5,0))</f>
        <v>#REF!</v>
      </c>
      <c r="L68" s="61" t="e">
        <f>+IF(ISBLANK(VLOOKUP(A68,#REF!,9,0)),"",VLOOKUP(A68,#REF!,9,0))</f>
        <v>#REF!</v>
      </c>
      <c r="M68" s="61" t="e">
        <f t="shared" ref="M68:M82" si="15">+IF(OR(AND(K68=1,L68=1),AND(ISBLANK(K68),ISBLANK(L68)),K68="",L68=""),0,IF(OR(AND(K68=1,L68=2),AND(K68=1,L68=3)),0.25,IF(OR(AND(K68=2,L68=2),AND(K68=3,L68=1),AND(K68=3,L68=2),AND(K68=2,L68=1)),0.5,IF(AND(K68=2,L68=3),0.75,1))))</f>
        <v>#REF!</v>
      </c>
      <c r="N68" s="61" t="e">
        <f t="shared" si="4"/>
        <v>#REF!</v>
      </c>
      <c r="O68" s="61"/>
      <c r="P68" s="61"/>
    </row>
    <row r="69" spans="1:16" x14ac:dyDescent="0.2">
      <c r="A69" s="61" t="s">
        <v>124</v>
      </c>
      <c r="B69" s="61" t="str">
        <f t="shared" si="9"/>
        <v>16</v>
      </c>
      <c r="C69" s="61" t="e">
        <f>+MID(VLOOKUP(A69,#REF!,2,0),6,LEN(VLOOKUP(A69,#REF!,2,0))-6)</f>
        <v>#REF!</v>
      </c>
      <c r="D69" s="61" t="s">
        <v>125</v>
      </c>
      <c r="E69" s="61" t="e">
        <f>+VLOOKUP(A69,#REF!,3,0)</f>
        <v>#REF!</v>
      </c>
      <c r="F69" s="61" t="e">
        <f>+VLOOKUP(A69,#REF!,10,0)</f>
        <v>#REF!</v>
      </c>
      <c r="G69" s="61" t="e">
        <f>+VLOOKUP(A69,#REF!,13,0)</f>
        <v>#REF!</v>
      </c>
      <c r="H69" s="63" t="e">
        <f t="shared" si="3"/>
        <v>#REF!</v>
      </c>
      <c r="I69" s="61" t="e">
        <f t="shared" si="14"/>
        <v>#REF!</v>
      </c>
      <c r="J69" s="61" t="s">
        <v>126</v>
      </c>
      <c r="K69" s="61" t="e">
        <f>+IF(ISBLANK(VLOOKUP(A69,#REF!,5,0)),"",VLOOKUP(A69,#REF!,5,0))</f>
        <v>#REF!</v>
      </c>
      <c r="L69" s="61" t="e">
        <f>+IF(ISBLANK(VLOOKUP(A69,#REF!,9,0)),"",VLOOKUP(A69,#REF!,9,0))</f>
        <v>#REF!</v>
      </c>
      <c r="M69" s="61" t="e">
        <f t="shared" si="15"/>
        <v>#REF!</v>
      </c>
      <c r="N69" s="61" t="e">
        <f t="shared" si="4"/>
        <v>#REF!</v>
      </c>
      <c r="O69" s="61"/>
      <c r="P69" s="61"/>
    </row>
    <row r="70" spans="1:16" x14ac:dyDescent="0.2">
      <c r="A70" s="61" t="s">
        <v>127</v>
      </c>
      <c r="B70" s="61" t="str">
        <f t="shared" si="9"/>
        <v>16</v>
      </c>
      <c r="C70" s="61" t="e">
        <f>+MID(VLOOKUP(A70,#REF!,2,0),6,LEN(VLOOKUP(A70,#REF!,2,0))-6)</f>
        <v>#REF!</v>
      </c>
      <c r="D70" s="61" t="s">
        <v>125</v>
      </c>
      <c r="E70" s="61" t="e">
        <f>+VLOOKUP(A70,#REF!,3,0)</f>
        <v>#REF!</v>
      </c>
      <c r="F70" s="61" t="e">
        <f>+VLOOKUP(A70,#REF!,10,0)</f>
        <v>#REF!</v>
      </c>
      <c r="G70" s="61" t="e">
        <f>+VLOOKUP(A70,#REF!,13,0)</f>
        <v>#REF!</v>
      </c>
      <c r="H70" s="63" t="e">
        <f t="shared" si="3"/>
        <v>#REF!</v>
      </c>
      <c r="I70" s="61" t="e">
        <f t="shared" si="14"/>
        <v>#REF!</v>
      </c>
      <c r="J70" s="61" t="s">
        <v>126</v>
      </c>
      <c r="K70" s="61" t="e">
        <f>+IF(ISBLANK(VLOOKUP(A70,#REF!,5,0)),"",VLOOKUP(A70,#REF!,5,0))</f>
        <v>#REF!</v>
      </c>
      <c r="L70" s="61" t="e">
        <f>+IF(ISBLANK(VLOOKUP(A70,#REF!,9,0)),"",VLOOKUP(A70,#REF!,9,0))</f>
        <v>#REF!</v>
      </c>
      <c r="M70" s="61" t="e">
        <f t="shared" si="15"/>
        <v>#REF!</v>
      </c>
      <c r="N70" s="61" t="e">
        <f t="shared" si="4"/>
        <v>#REF!</v>
      </c>
      <c r="O70" s="61"/>
      <c r="P70" s="61"/>
    </row>
    <row r="71" spans="1:16" x14ac:dyDescent="0.2">
      <c r="A71" s="61" t="s">
        <v>128</v>
      </c>
      <c r="B71" s="61" t="str">
        <f t="shared" si="9"/>
        <v>16</v>
      </c>
      <c r="C71" s="61" t="e">
        <f>+MID(VLOOKUP(A71,#REF!,2,0),6,LEN(VLOOKUP(A71,#REF!,2,0))-6)</f>
        <v>#REF!</v>
      </c>
      <c r="D71" s="61" t="s">
        <v>125</v>
      </c>
      <c r="E71" s="61" t="e">
        <f>+VLOOKUP(A71,#REF!,3,0)</f>
        <v>#REF!</v>
      </c>
      <c r="F71" s="61" t="e">
        <f>+VLOOKUP(A71,#REF!,10,0)</f>
        <v>#REF!</v>
      </c>
      <c r="G71" s="61" t="e">
        <f>+VLOOKUP(A71,#REF!,13,0)</f>
        <v>#REF!</v>
      </c>
      <c r="H71" s="63" t="e">
        <f t="shared" ref="H71:H82" si="16">+_xlfn.RANK.EQ(G71,$G$2:$G$82,1)</f>
        <v>#REF!</v>
      </c>
      <c r="I71" s="61" t="e">
        <f t="shared" si="14"/>
        <v>#REF!</v>
      </c>
      <c r="J71" s="61" t="s">
        <v>126</v>
      </c>
      <c r="K71" s="61" t="e">
        <f>+IF(ISBLANK(VLOOKUP(A71,#REF!,5,0)),"",VLOOKUP(A71,#REF!,5,0))</f>
        <v>#REF!</v>
      </c>
      <c r="L71" s="61" t="e">
        <f>+IF(ISBLANK(VLOOKUP(A71,#REF!,9,0)),"",VLOOKUP(A71,#REF!,9,0))</f>
        <v>#REF!</v>
      </c>
      <c r="M71" s="61" t="e">
        <f t="shared" si="15"/>
        <v>#REF!</v>
      </c>
      <c r="N71" s="61" t="e">
        <f t="shared" ref="N71:N82" si="17">+AVERAGEIF($D$2:$D$82,D71,$M$2:$M$82)</f>
        <v>#REF!</v>
      </c>
      <c r="O71" s="61"/>
      <c r="P71" s="61"/>
    </row>
    <row r="72" spans="1:16" x14ac:dyDescent="0.2">
      <c r="A72" s="61" t="s">
        <v>129</v>
      </c>
      <c r="B72" s="61" t="str">
        <f t="shared" si="9"/>
        <v>16</v>
      </c>
      <c r="C72" s="61" t="e">
        <f>+MID(VLOOKUP(A72,#REF!,2,0),6,LEN(VLOOKUP(A72,#REF!,2,0))-6)</f>
        <v>#REF!</v>
      </c>
      <c r="D72" s="61" t="s">
        <v>125</v>
      </c>
      <c r="E72" s="61" t="e">
        <f>+VLOOKUP(A72,#REF!,3,0)</f>
        <v>#REF!</v>
      </c>
      <c r="F72" s="61" t="e">
        <f>+VLOOKUP(A72,#REF!,10,0)</f>
        <v>#REF!</v>
      </c>
      <c r="G72" s="61" t="e">
        <f>+VLOOKUP(A72,#REF!,13,0)</f>
        <v>#REF!</v>
      </c>
      <c r="H72" s="63" t="e">
        <f t="shared" si="16"/>
        <v>#REF!</v>
      </c>
      <c r="I72" s="61" t="e">
        <f t="shared" si="14"/>
        <v>#REF!</v>
      </c>
      <c r="J72" s="61" t="s">
        <v>126</v>
      </c>
      <c r="K72" s="61" t="e">
        <f>+IF(ISBLANK(VLOOKUP(A72,#REF!,5,0)),"",VLOOKUP(A72,#REF!,5,0))</f>
        <v>#REF!</v>
      </c>
      <c r="L72" s="61" t="e">
        <f>+IF(ISBLANK(VLOOKUP(A72,#REF!,9,0)),"",VLOOKUP(A72,#REF!,9,0))</f>
        <v>#REF!</v>
      </c>
      <c r="M72" s="61" t="e">
        <f t="shared" si="15"/>
        <v>#REF!</v>
      </c>
      <c r="N72" s="61" t="e">
        <f t="shared" si="17"/>
        <v>#REF!</v>
      </c>
      <c r="O72" s="61"/>
      <c r="P72" s="61"/>
    </row>
    <row r="73" spans="1:16" x14ac:dyDescent="0.2">
      <c r="A73" s="61" t="s">
        <v>130</v>
      </c>
      <c r="B73" s="61" t="str">
        <f t="shared" si="9"/>
        <v>16</v>
      </c>
      <c r="C73" s="61" t="e">
        <f>+MID(VLOOKUP(A73,#REF!,2,0),6,LEN(VLOOKUP(A73,#REF!,2,0))-6)</f>
        <v>#REF!</v>
      </c>
      <c r="D73" s="61" t="s">
        <v>125</v>
      </c>
      <c r="E73" s="61" t="e">
        <f>+VLOOKUP(A73,#REF!,3,0)</f>
        <v>#REF!</v>
      </c>
      <c r="F73" s="61" t="e">
        <f>+VLOOKUP(A73,#REF!,10,0)</f>
        <v>#REF!</v>
      </c>
      <c r="G73" s="61" t="e">
        <f>+VLOOKUP(A73,#REF!,13,0)</f>
        <v>#REF!</v>
      </c>
      <c r="H73" s="63" t="e">
        <f t="shared" si="16"/>
        <v>#REF!</v>
      </c>
      <c r="I73" s="61" t="e">
        <f t="shared" si="14"/>
        <v>#REF!</v>
      </c>
      <c r="J73" s="61" t="s">
        <v>126</v>
      </c>
      <c r="K73" s="61" t="e">
        <f>+IF(ISBLANK(VLOOKUP(A73,#REF!,5,0)),"",VLOOKUP(A73,#REF!,5,0))</f>
        <v>#REF!</v>
      </c>
      <c r="L73" s="61" t="e">
        <f>+IF(ISBLANK(VLOOKUP(A73,#REF!,9,0)),"",VLOOKUP(A73,#REF!,9,0))</f>
        <v>#REF!</v>
      </c>
      <c r="M73" s="61" t="e">
        <f t="shared" si="15"/>
        <v>#REF!</v>
      </c>
      <c r="N73" s="61" t="e">
        <f t="shared" si="17"/>
        <v>#REF!</v>
      </c>
      <c r="O73" s="61"/>
      <c r="P73" s="61"/>
    </row>
    <row r="74" spans="1:16" x14ac:dyDescent="0.2">
      <c r="A74" s="61" t="s">
        <v>131</v>
      </c>
      <c r="B74" s="61" t="str">
        <f t="shared" si="9"/>
        <v>17</v>
      </c>
      <c r="C74" s="61" t="e">
        <f>+MID(VLOOKUP(A74,#REF!,2,0),6,LEN(VLOOKUP(A74,#REF!,2,0))-6)</f>
        <v>#REF!</v>
      </c>
      <c r="D74" s="61" t="s">
        <v>125</v>
      </c>
      <c r="E74" s="61" t="e">
        <f>+VLOOKUP(A74,#REF!,3,0)</f>
        <v>#REF!</v>
      </c>
      <c r="F74" s="61" t="e">
        <f>+VLOOKUP(A74,#REF!,10,0)</f>
        <v>#REF!</v>
      </c>
      <c r="G74" s="61" t="e">
        <f>+VLOOKUP(A74,#REF!,13,0)</f>
        <v>#REF!</v>
      </c>
      <c r="H74" s="63" t="e">
        <f t="shared" si="16"/>
        <v>#REF!</v>
      </c>
      <c r="I74" s="61" t="e">
        <f t="shared" si="14"/>
        <v>#REF!</v>
      </c>
      <c r="J74" s="61" t="s">
        <v>132</v>
      </c>
      <c r="K74" s="61" t="e">
        <f>+IF(ISBLANK(VLOOKUP(A74,#REF!,5,0)),"",VLOOKUP(A74,#REF!,5,0))</f>
        <v>#REF!</v>
      </c>
      <c r="L74" s="61" t="e">
        <f>+IF(ISBLANK(VLOOKUP(A74,#REF!,9,0)),"",VLOOKUP(A74,#REF!,9,0))</f>
        <v>#REF!</v>
      </c>
      <c r="M74" s="61" t="e">
        <f t="shared" si="15"/>
        <v>#REF!</v>
      </c>
      <c r="N74" s="61" t="e">
        <f t="shared" si="17"/>
        <v>#REF!</v>
      </c>
      <c r="O74" s="61"/>
      <c r="P74" s="61"/>
    </row>
    <row r="75" spans="1:16" x14ac:dyDescent="0.2">
      <c r="A75" s="61" t="s">
        <v>133</v>
      </c>
      <c r="B75" s="61" t="str">
        <f t="shared" si="9"/>
        <v>17</v>
      </c>
      <c r="C75" s="61" t="e">
        <f>+MID(VLOOKUP(A75,#REF!,2,0),6,LEN(VLOOKUP(A75,#REF!,2,0))-6)</f>
        <v>#REF!</v>
      </c>
      <c r="D75" s="61" t="s">
        <v>125</v>
      </c>
      <c r="E75" s="61" t="e">
        <f>+VLOOKUP(A75,#REF!,3,0)</f>
        <v>#REF!</v>
      </c>
      <c r="F75" s="61" t="e">
        <f>+VLOOKUP(A75,#REF!,10,0)</f>
        <v>#REF!</v>
      </c>
      <c r="G75" s="61" t="e">
        <f>+VLOOKUP(A75,#REF!,13,0)</f>
        <v>#REF!</v>
      </c>
      <c r="H75" s="63" t="e">
        <f t="shared" si="16"/>
        <v>#REF!</v>
      </c>
      <c r="I75" s="61" t="e">
        <f t="shared" si="14"/>
        <v>#REF!</v>
      </c>
      <c r="J75" s="61" t="s">
        <v>132</v>
      </c>
      <c r="K75" s="61" t="e">
        <f>+IF(ISBLANK(VLOOKUP(A75,#REF!,5,0)),"",VLOOKUP(A75,#REF!,5,0))</f>
        <v>#REF!</v>
      </c>
      <c r="L75" s="61" t="e">
        <f>+IF(ISBLANK(VLOOKUP(A75,#REF!,9,0)),"",VLOOKUP(A75,#REF!,9,0))</f>
        <v>#REF!</v>
      </c>
      <c r="M75" s="61" t="e">
        <f t="shared" si="15"/>
        <v>#REF!</v>
      </c>
      <c r="N75" s="61" t="e">
        <f t="shared" si="17"/>
        <v>#REF!</v>
      </c>
      <c r="O75" s="61"/>
      <c r="P75" s="61"/>
    </row>
    <row r="76" spans="1:16" x14ac:dyDescent="0.2">
      <c r="A76" s="61" t="s">
        <v>134</v>
      </c>
      <c r="B76" s="61" t="str">
        <f t="shared" si="9"/>
        <v>17</v>
      </c>
      <c r="C76" s="61" t="e">
        <f>+MID(VLOOKUP(A76,#REF!,2,0),6,LEN(VLOOKUP(A76,#REF!,2,0))-6)</f>
        <v>#REF!</v>
      </c>
      <c r="D76" s="61" t="s">
        <v>125</v>
      </c>
      <c r="E76" s="61" t="e">
        <f>+VLOOKUP(A76,#REF!,3,0)</f>
        <v>#REF!</v>
      </c>
      <c r="F76" s="61" t="e">
        <f>+VLOOKUP(A76,#REF!,10,0)</f>
        <v>#REF!</v>
      </c>
      <c r="G76" s="61" t="e">
        <f>+VLOOKUP(A76,#REF!,13,0)</f>
        <v>#REF!</v>
      </c>
      <c r="H76" s="63" t="e">
        <f t="shared" si="16"/>
        <v>#REF!</v>
      </c>
      <c r="I76" s="61" t="e">
        <f t="shared" si="14"/>
        <v>#REF!</v>
      </c>
      <c r="J76" s="61" t="s">
        <v>132</v>
      </c>
      <c r="K76" s="61" t="e">
        <f>+IF(ISBLANK(VLOOKUP(A76,#REF!,5,0)),"",VLOOKUP(A76,#REF!,5,0))</f>
        <v>#REF!</v>
      </c>
      <c r="L76" s="61" t="e">
        <f>+IF(ISBLANK(VLOOKUP(A76,#REF!,9,0)),"",VLOOKUP(A76,#REF!,9,0))</f>
        <v>#REF!</v>
      </c>
      <c r="M76" s="61" t="e">
        <f t="shared" si="15"/>
        <v>#REF!</v>
      </c>
      <c r="N76" s="61" t="e">
        <f t="shared" si="17"/>
        <v>#REF!</v>
      </c>
      <c r="O76" s="61"/>
      <c r="P76" s="61"/>
    </row>
    <row r="77" spans="1:16" x14ac:dyDescent="0.2">
      <c r="A77" s="61" t="s">
        <v>135</v>
      </c>
      <c r="B77" s="61" t="str">
        <f t="shared" si="9"/>
        <v>17</v>
      </c>
      <c r="C77" s="61" t="e">
        <f>+MID(VLOOKUP(A77,#REF!,2,0),6,LEN(VLOOKUP(A77,#REF!,2,0))-6)</f>
        <v>#REF!</v>
      </c>
      <c r="D77" s="61" t="s">
        <v>125</v>
      </c>
      <c r="E77" s="61" t="e">
        <f>+VLOOKUP(A77,#REF!,3,0)</f>
        <v>#REF!</v>
      </c>
      <c r="F77" s="61" t="e">
        <f>+VLOOKUP(A77,#REF!,10,0)</f>
        <v>#REF!</v>
      </c>
      <c r="G77" s="61" t="e">
        <f>+VLOOKUP(A77,#REF!,13,0)</f>
        <v>#REF!</v>
      </c>
      <c r="H77" s="63" t="e">
        <f t="shared" si="16"/>
        <v>#REF!</v>
      </c>
      <c r="I77" s="61" t="e">
        <f t="shared" si="14"/>
        <v>#REF!</v>
      </c>
      <c r="J77" s="61" t="s">
        <v>132</v>
      </c>
      <c r="K77" s="61" t="e">
        <f>+IF(ISBLANK(VLOOKUP(A77,#REF!,5,0)),"",VLOOKUP(A77,#REF!,5,0))</f>
        <v>#REF!</v>
      </c>
      <c r="L77" s="61" t="e">
        <f>+IF(ISBLANK(VLOOKUP(A77,#REF!,9,0)),"",VLOOKUP(A77,#REF!,9,0))</f>
        <v>#REF!</v>
      </c>
      <c r="M77" s="61" t="e">
        <f t="shared" si="15"/>
        <v>#REF!</v>
      </c>
      <c r="N77" s="61" t="e">
        <f t="shared" si="17"/>
        <v>#REF!</v>
      </c>
      <c r="O77" s="61"/>
      <c r="P77" s="61"/>
    </row>
    <row r="78" spans="1:16" x14ac:dyDescent="0.2">
      <c r="A78" s="61" t="s">
        <v>136</v>
      </c>
      <c r="B78" s="61" t="str">
        <f t="shared" si="9"/>
        <v>17</v>
      </c>
      <c r="C78" s="61" t="e">
        <f>+MID(VLOOKUP(A78,#REF!,2,0),6,LEN(VLOOKUP(A78,#REF!,2,0))-6)</f>
        <v>#REF!</v>
      </c>
      <c r="D78" s="61" t="s">
        <v>125</v>
      </c>
      <c r="E78" s="61" t="e">
        <f>+VLOOKUP(A78,#REF!,3,0)</f>
        <v>#REF!</v>
      </c>
      <c r="F78" s="61" t="e">
        <f>+VLOOKUP(A78,#REF!,10,0)</f>
        <v>#REF!</v>
      </c>
      <c r="G78" s="61" t="e">
        <f>+VLOOKUP(A78,#REF!,13,0)</f>
        <v>#REF!</v>
      </c>
      <c r="H78" s="63" t="e">
        <f t="shared" si="16"/>
        <v>#REF!</v>
      </c>
      <c r="I78" s="61" t="e">
        <f t="shared" si="14"/>
        <v>#REF!</v>
      </c>
      <c r="J78" s="61" t="s">
        <v>132</v>
      </c>
      <c r="K78" s="61" t="e">
        <f>+IF(ISBLANK(VLOOKUP(A78,#REF!,5,0)),"",VLOOKUP(A78,#REF!,5,0))</f>
        <v>#REF!</v>
      </c>
      <c r="L78" s="61" t="e">
        <f>+IF(ISBLANK(VLOOKUP(A78,#REF!,9,0)),"",VLOOKUP(A78,#REF!,9,0))</f>
        <v>#REF!</v>
      </c>
      <c r="M78" s="61" t="e">
        <f t="shared" si="15"/>
        <v>#REF!</v>
      </c>
      <c r="N78" s="61" t="e">
        <f t="shared" si="17"/>
        <v>#REF!</v>
      </c>
      <c r="O78" s="61"/>
      <c r="P78" s="61"/>
    </row>
    <row r="79" spans="1:16" x14ac:dyDescent="0.2">
      <c r="A79" s="61" t="s">
        <v>137</v>
      </c>
      <c r="B79" s="61" t="str">
        <f t="shared" si="9"/>
        <v>17</v>
      </c>
      <c r="C79" s="61" t="e">
        <f>+MID(VLOOKUP(A79,#REF!,2,0),6,LEN(VLOOKUP(A79,#REF!,2,0))-6)</f>
        <v>#REF!</v>
      </c>
      <c r="D79" s="61" t="s">
        <v>125</v>
      </c>
      <c r="E79" s="61" t="e">
        <f>+VLOOKUP(A79,#REF!,3,0)</f>
        <v>#REF!</v>
      </c>
      <c r="F79" s="61" t="e">
        <f>+VLOOKUP(A79,#REF!,10,0)</f>
        <v>#REF!</v>
      </c>
      <c r="G79" s="61" t="e">
        <f>+VLOOKUP(A79,#REF!,13,0)</f>
        <v>#REF!</v>
      </c>
      <c r="H79" s="63" t="e">
        <f t="shared" si="16"/>
        <v>#REF!</v>
      </c>
      <c r="I79" s="61" t="e">
        <f t="shared" si="14"/>
        <v>#REF!</v>
      </c>
      <c r="J79" s="61" t="s">
        <v>132</v>
      </c>
      <c r="K79" s="61" t="e">
        <f>+IF(ISBLANK(VLOOKUP(A79,#REF!,5,0)),"",VLOOKUP(A79,#REF!,5,0))</f>
        <v>#REF!</v>
      </c>
      <c r="L79" s="61" t="e">
        <f>+IF(ISBLANK(VLOOKUP(A79,#REF!,9,0)),"",VLOOKUP(A79,#REF!,9,0))</f>
        <v>#REF!</v>
      </c>
      <c r="M79" s="61" t="e">
        <f t="shared" si="15"/>
        <v>#REF!</v>
      </c>
      <c r="N79" s="61" t="e">
        <f t="shared" si="17"/>
        <v>#REF!</v>
      </c>
      <c r="O79" s="61"/>
      <c r="P79" s="61"/>
    </row>
    <row r="80" spans="1:16" x14ac:dyDescent="0.2">
      <c r="A80" s="61" t="s">
        <v>138</v>
      </c>
      <c r="B80" s="61" t="str">
        <f t="shared" si="9"/>
        <v>17</v>
      </c>
      <c r="C80" s="61" t="e">
        <f>+MID(VLOOKUP(A80,#REF!,2,0),6,LEN(VLOOKUP(A80,#REF!,2,0))-6)</f>
        <v>#REF!</v>
      </c>
      <c r="D80" s="61" t="s">
        <v>125</v>
      </c>
      <c r="E80" s="61" t="e">
        <f>+VLOOKUP(A80,#REF!,3,0)</f>
        <v>#REF!</v>
      </c>
      <c r="F80" s="61" t="e">
        <f>+VLOOKUP(A80,#REF!,10,0)</f>
        <v>#REF!</v>
      </c>
      <c r="G80" s="61" t="e">
        <f>+VLOOKUP(A80,#REF!,13,0)</f>
        <v>#REF!</v>
      </c>
      <c r="H80" s="63" t="e">
        <f t="shared" si="16"/>
        <v>#REF!</v>
      </c>
      <c r="I80" s="61" t="e">
        <f t="shared" si="14"/>
        <v>#REF!</v>
      </c>
      <c r="J80" s="61" t="s">
        <v>132</v>
      </c>
      <c r="K80" s="61" t="e">
        <f>+IF(ISBLANK(VLOOKUP(A80,#REF!,5,0)),"",VLOOKUP(A80,#REF!,5,0))</f>
        <v>#REF!</v>
      </c>
      <c r="L80" s="61" t="e">
        <f>+IF(ISBLANK(VLOOKUP(A80,#REF!,9,0)),"",VLOOKUP(A80,#REF!,9,0))</f>
        <v>#REF!</v>
      </c>
      <c r="M80" s="61" t="e">
        <f t="shared" si="15"/>
        <v>#REF!</v>
      </c>
      <c r="N80" s="61" t="e">
        <f t="shared" si="17"/>
        <v>#REF!</v>
      </c>
      <c r="O80" s="61"/>
      <c r="P80" s="61"/>
    </row>
    <row r="81" spans="1:16" x14ac:dyDescent="0.2">
      <c r="A81" s="61" t="s">
        <v>139</v>
      </c>
      <c r="B81" s="61" t="str">
        <f t="shared" si="9"/>
        <v>17</v>
      </c>
      <c r="C81" s="61" t="e">
        <f>+MID(VLOOKUP(A81,#REF!,2,0),6,LEN(VLOOKUP(A81,#REF!,2,0))-6)</f>
        <v>#REF!</v>
      </c>
      <c r="D81" s="61" t="s">
        <v>125</v>
      </c>
      <c r="E81" s="61" t="e">
        <f>+VLOOKUP(A81,#REF!,3,0)</f>
        <v>#REF!</v>
      </c>
      <c r="F81" s="61" t="e">
        <f>+VLOOKUP(A81,#REF!,10,0)</f>
        <v>#REF!</v>
      </c>
      <c r="G81" s="61" t="e">
        <f>+VLOOKUP(A81,#REF!,13,0)</f>
        <v>#REF!</v>
      </c>
      <c r="H81" s="63" t="e">
        <f t="shared" si="16"/>
        <v>#REF!</v>
      </c>
      <c r="I81" s="61" t="e">
        <f t="shared" si="14"/>
        <v>#REF!</v>
      </c>
      <c r="J81" s="61" t="s">
        <v>132</v>
      </c>
      <c r="K81" s="61" t="e">
        <f>+IF(ISBLANK(VLOOKUP(A81,#REF!,5,0)),"",VLOOKUP(A81,#REF!,5,0))</f>
        <v>#REF!</v>
      </c>
      <c r="L81" s="61" t="e">
        <f>+IF(ISBLANK(VLOOKUP(A81,#REF!,9,0)),"",VLOOKUP(A81,#REF!,9,0))</f>
        <v>#REF!</v>
      </c>
      <c r="M81" s="61" t="e">
        <f t="shared" si="15"/>
        <v>#REF!</v>
      </c>
      <c r="N81" s="61" t="e">
        <f t="shared" si="17"/>
        <v>#REF!</v>
      </c>
      <c r="O81" s="61"/>
      <c r="P81" s="61"/>
    </row>
    <row r="82" spans="1:16" x14ac:dyDescent="0.2">
      <c r="A82" s="61" t="s">
        <v>140</v>
      </c>
      <c r="B82" s="61" t="str">
        <f t="shared" si="9"/>
        <v>17</v>
      </c>
      <c r="C82" s="61" t="e">
        <f>+MID(VLOOKUP(A82,#REF!,2,0),6,LEN(VLOOKUP(A82,#REF!,2,0))-6)</f>
        <v>#REF!</v>
      </c>
      <c r="D82" s="61" t="s">
        <v>125</v>
      </c>
      <c r="E82" s="61" t="e">
        <f>+VLOOKUP(A82,#REF!,3,0)</f>
        <v>#REF!</v>
      </c>
      <c r="F82" s="61" t="e">
        <f>+VLOOKUP(A82,#REF!,10,0)</f>
        <v>#REF!</v>
      </c>
      <c r="G82" s="61" t="e">
        <f>+VLOOKUP(A82,#REF!,13,0)</f>
        <v>#REF!</v>
      </c>
      <c r="H82" s="63" t="e">
        <f t="shared" si="16"/>
        <v>#REF!</v>
      </c>
      <c r="I82" s="61" t="e">
        <f t="shared" si="14"/>
        <v>#REF!</v>
      </c>
      <c r="J82" s="61" t="s">
        <v>132</v>
      </c>
      <c r="K82" s="61" t="e">
        <f>+IF(ISBLANK(VLOOKUP(A82,#REF!,5,0)),"",VLOOKUP(A82,#REF!,5,0))</f>
        <v>#REF!</v>
      </c>
      <c r="L82" s="61" t="e">
        <f>+IF(ISBLANK(VLOOKUP(A82,#REF!,9,0)),"",VLOOKUP(A82,#REF!,9,0))</f>
        <v>#REF!</v>
      </c>
      <c r="M82" s="61" t="e">
        <f t="shared" si="15"/>
        <v>#REF!</v>
      </c>
      <c r="N82" s="61" t="e">
        <f t="shared" si="17"/>
        <v>#REF!</v>
      </c>
      <c r="O82" s="61"/>
      <c r="P82" s="61"/>
    </row>
  </sheetData>
  <sheetProtection password="D72A"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Conclusiones</vt:lpstr>
      <vt:lpstr>Hoja1</vt:lpstr>
    </vt:vector>
  </TitlesOfParts>
  <Manager/>
  <Company>Ernst &amp; Young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 Gomez</dc:creator>
  <cp:keywords/>
  <dc:description/>
  <cp:lastModifiedBy>Miguel Angel Pardo Mateus</cp:lastModifiedBy>
  <cp:revision/>
  <dcterms:created xsi:type="dcterms:W3CDTF">2010-10-04T16:34:45Z</dcterms:created>
  <dcterms:modified xsi:type="dcterms:W3CDTF">2023-08-01T03:24:56Z</dcterms:modified>
  <cp:category/>
  <cp:contentStatus/>
</cp:coreProperties>
</file>